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Титул" sheetId="10" r:id="rId1"/>
    <sheet name="Ввод данных" sheetId="9" r:id="rId2"/>
    <sheet name="Расчет ТЭО" sheetId="4" r:id="rId3"/>
    <sheet name="Тарифы " sheetId="6" r:id="rId4"/>
  </sheets>
  <definedNames>
    <definedName name="_xlnm.Print_Area" localSheetId="1">'Ввод данных'!$A$1:$K$42</definedName>
    <definedName name="_xlnm.Print_Area" localSheetId="2">'Расчет ТЭО'!$A$1:$M$88</definedName>
    <definedName name="_xlnm.Print_Area" localSheetId="3">'Тарифы '!$A$1:$L$80</definedName>
    <definedName name="_xlnm.Print_Area" localSheetId="0">'Титул'!$A$1:$H$41</definedName>
  </definedNames>
  <calcPr calcId="144525"/>
</workbook>
</file>

<file path=xl/sharedStrings.xml><?xml version="1.0" encoding="utf-8"?>
<sst xmlns="http://schemas.openxmlformats.org/spreadsheetml/2006/main" count="178" uniqueCount="148">
  <si>
    <t>Финансовый результат, грн</t>
  </si>
  <si>
    <t>Затраты на электроэнергию, грн</t>
  </si>
  <si>
    <t>Светодиодные лампы</t>
  </si>
  <si>
    <t>Ресурс работы лампы, часов</t>
  </si>
  <si>
    <t>Стоимость лампы, грн</t>
  </si>
  <si>
    <t>* - источник (Информационно-справочная служба АК "Киевэнерго" тел. 1588)</t>
  </si>
  <si>
    <t>Цена грн за 1 кВт-ч</t>
  </si>
  <si>
    <t>Год</t>
  </si>
  <si>
    <t>%</t>
  </si>
  <si>
    <t>раз(а)</t>
  </si>
  <si>
    <t>грн/кВт-ч</t>
  </si>
  <si>
    <t xml:space="preserve"> Постановление НКРЭ № 1786 от 24.12.2007 г.</t>
  </si>
  <si>
    <t>Тариф для потребителей в 2011 году</t>
  </si>
  <si>
    <t>Среднесуточная работа ламп, часов</t>
  </si>
  <si>
    <t>Затраты на замену ламп, грн</t>
  </si>
  <si>
    <t>Люминесцентные лампы</t>
  </si>
  <si>
    <t xml:space="preserve">Всего: </t>
  </si>
  <si>
    <t>Тип лампы</t>
  </si>
  <si>
    <t>Мощность, Вт</t>
  </si>
  <si>
    <t>Суммарная мощность, кВт</t>
  </si>
  <si>
    <t>кВт</t>
  </si>
  <si>
    <t xml:space="preserve">Светодиодная               </t>
  </si>
  <si>
    <t>Замена ламп, раз</t>
  </si>
  <si>
    <t>Период эксплуатации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</si>
  <si>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</si>
  <si>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</si>
  <si>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</si>
  <si>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</si>
  <si>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</si>
  <si>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</si>
  <si>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</si>
  <si>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</si>
  <si>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01.01.2008</t>
  </si>
  <si>
    <t>Дата</t>
  </si>
  <si>
    <t>01.01.2009</t>
  </si>
  <si>
    <t xml:space="preserve"> Постановление НКРЭ № 1440 от 23.12.2008 г.</t>
  </si>
  <si>
    <t>01.01.2010</t>
  </si>
  <si>
    <t xml:space="preserve"> Постановление НКРЭ № 1529 от 30.12.2009 г.</t>
  </si>
  <si>
    <t>Стоимость светодиодных ламп, грн</t>
  </si>
  <si>
    <t>Основные характеристики светодиодных ламп</t>
  </si>
  <si>
    <t>Стоимость замены обычных люминесцентных ламп на светодиодные, грн</t>
  </si>
  <si>
    <r>
      <t>Всего, грн</t>
    </r>
    <r>
      <rPr>
        <b/>
        <vertAlign val="superscript"/>
        <sz val="10"/>
        <color indexed="8"/>
        <rFont val="Calibri"/>
        <family val="2"/>
      </rPr>
      <t>2</t>
    </r>
  </si>
  <si>
    <t>Итого стоимость капитальных затрат, грн</t>
  </si>
  <si>
    <t>Люминесцентная</t>
  </si>
  <si>
    <t>Количество, шт.</t>
  </si>
  <si>
    <t xml:space="preserve">              Основные характеристики люминесцентных ламп</t>
  </si>
  <si>
    <t xml:space="preserve">    Предлагаемые светодиодные аналоги</t>
  </si>
  <si>
    <t xml:space="preserve">                   Существующее осветительное оборудование</t>
  </si>
  <si>
    <t xml:space="preserve">                        Параметры энергопотребления</t>
  </si>
  <si>
    <t>Кол-во замен ламп относительно светодиодных, раз</t>
  </si>
  <si>
    <t>Затраты на замену ламп относительно светодиодных, грн</t>
  </si>
  <si>
    <r>
      <t>Потребление, кВт-ч</t>
    </r>
    <r>
      <rPr>
        <b/>
        <vertAlign val="superscript"/>
        <sz val="10"/>
        <color indexed="8"/>
        <rFont val="Calibri"/>
        <family val="2"/>
      </rPr>
      <t>1</t>
    </r>
  </si>
  <si>
    <r>
      <rPr>
        <vertAlign val="superscript"/>
        <sz val="8.5"/>
        <color indexed="8"/>
        <rFont val="Calibri"/>
        <family val="2"/>
      </rPr>
      <t>1</t>
    </r>
    <r>
      <rPr>
        <sz val="8.5"/>
        <color indexed="8"/>
        <rFont val="Calibri"/>
        <family val="2"/>
      </rPr>
      <t xml:space="preserve"> - Рассчитывается по формуле: "Потребление, кВт-ч" </t>
    </r>
    <r>
      <rPr>
        <b/>
        <sz val="8.5"/>
        <color indexed="8"/>
        <rFont val="Calibri"/>
        <family val="2"/>
      </rPr>
      <t>=</t>
    </r>
    <r>
      <rPr>
        <sz val="8.5"/>
        <color indexed="8"/>
        <rFont val="Calibri"/>
        <family val="2"/>
      </rPr>
      <t xml:space="preserve"> "Суммарная мощность, кВт" </t>
    </r>
    <r>
      <rPr>
        <b/>
        <sz val="8.5"/>
        <color indexed="8"/>
        <rFont val="Calibri"/>
        <family val="2"/>
      </rPr>
      <t>х</t>
    </r>
    <r>
      <rPr>
        <sz val="8.5"/>
        <color indexed="8"/>
        <rFont val="Calibri"/>
        <family val="2"/>
      </rPr>
      <t xml:space="preserve"> "Среднесуточная работа ламп, ч" </t>
    </r>
    <r>
      <rPr>
        <b/>
        <sz val="8.5"/>
        <color indexed="8"/>
        <rFont val="Calibri"/>
        <family val="2"/>
      </rPr>
      <t>х</t>
    </r>
    <r>
      <rPr>
        <sz val="8.5"/>
        <color indexed="8"/>
        <rFont val="Calibri"/>
        <family val="2"/>
      </rPr>
      <t xml:space="preserve"> "365 дней" .</t>
    </r>
  </si>
  <si>
    <r>
      <t>Ресурс работы лампы, лет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</si>
  <si>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-  исходя из среднесуточной работы ламп</t>
    </r>
  </si>
  <si>
    <t>Стоимость      1 кВт-ч, грн</t>
  </si>
  <si>
    <t>01.01.2003</t>
  </si>
  <si>
    <t>Тариф для потребителей в 2003 году*</t>
  </si>
  <si>
    <t>Повышение относительно 2003 года</t>
  </si>
  <si>
    <t>http://www.e-meter.info/tarif/index.php?ft=tarif_01_03.txt</t>
  </si>
  <si>
    <r>
      <t>Прогнозное повышение цен на электроэнергию в год, %</t>
    </r>
    <r>
      <rPr>
        <vertAlign val="superscript"/>
        <sz val="10"/>
        <color indexed="8"/>
        <rFont val="Calibri"/>
        <family val="2"/>
      </rPr>
      <t>2</t>
    </r>
  </si>
  <si>
    <r>
      <t>Фактическое повышение цен на электроэнергию в год, %</t>
    </r>
    <r>
      <rPr>
        <vertAlign val="superscript"/>
        <sz val="10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</si>
  <si>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- средний показатель за предыдущие 8 лет  (2003-2011 г.)</t>
    </r>
  </si>
  <si>
    <t xml:space="preserve">             Тарифы на электроэнергию</t>
  </si>
  <si>
    <t xml:space="preserve">                     Расчет срока окупаемости</t>
  </si>
  <si>
    <r>
      <t>Стоимость электроэнергии в 2003 г., грн/кВт-ч (Украина)</t>
    </r>
    <r>
      <rPr>
        <vertAlign val="superscript"/>
        <sz val="11"/>
        <color indexed="8"/>
        <rFont val="Calibri"/>
        <family val="2"/>
      </rPr>
      <t>1</t>
    </r>
  </si>
  <si>
    <r>
      <t>Стоимость электроэнергии в  Европе, грн/кВт-ч</t>
    </r>
    <r>
      <rPr>
        <vertAlign val="superscript"/>
        <sz val="11"/>
        <color indexed="8"/>
        <rFont val="Calibri"/>
        <family val="2"/>
      </rPr>
      <t>3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</si>
  <si>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-  по данным АЭК "Киевэнерго"</t>
    </r>
  </si>
  <si>
    <r>
      <t>Потребление системы охлаждения, кВт-ч</t>
    </r>
    <r>
      <rPr>
        <b/>
        <vertAlign val="superscript"/>
        <sz val="10"/>
        <color indexed="8"/>
        <rFont val="Calibri"/>
        <family val="2"/>
      </rPr>
      <t>3</t>
    </r>
  </si>
  <si>
    <r>
      <rPr>
        <vertAlign val="superscript"/>
        <sz val="8.5"/>
        <color indexed="8"/>
        <rFont val="Calibri"/>
        <family val="2"/>
      </rPr>
      <t>3</t>
    </r>
    <r>
      <rPr>
        <sz val="8.5"/>
        <color indexed="8"/>
        <rFont val="Calibri"/>
        <family val="2"/>
      </rPr>
      <t xml:space="preserve"> - Рассчитывается по формуле: "Потребление системы охлаждения, кВт-ч </t>
    </r>
    <r>
      <rPr>
        <b/>
        <sz val="8.5"/>
        <color indexed="8"/>
        <rFont val="Calibri"/>
        <family val="2"/>
      </rPr>
      <t>=</t>
    </r>
    <r>
      <rPr>
        <sz val="8.5"/>
        <color indexed="8"/>
        <rFont val="Calibri"/>
        <family val="2"/>
      </rPr>
      <t xml:space="preserve"> "Высвобождаемая мощность, кВт" </t>
    </r>
    <r>
      <rPr>
        <b/>
        <sz val="8.5"/>
        <color indexed="8"/>
        <rFont val="Calibri"/>
        <family val="2"/>
      </rPr>
      <t>/</t>
    </r>
    <r>
      <rPr>
        <sz val="8.5"/>
        <color indexed="8"/>
        <rFont val="Calibri"/>
        <family val="2"/>
      </rPr>
      <t xml:space="preserve"> "Коэффициент преобразования кондиционеров 2,5" </t>
    </r>
    <r>
      <rPr>
        <b/>
        <sz val="8.5"/>
        <color indexed="8"/>
        <rFont val="Calibri"/>
        <family val="2"/>
      </rPr>
      <t>х</t>
    </r>
    <r>
      <rPr>
        <sz val="8.5"/>
        <color indexed="8"/>
        <rFont val="Calibri"/>
        <family val="2"/>
      </rPr>
      <t xml:space="preserve"> "Среднесуточная работа ламп, часов" </t>
    </r>
    <r>
      <rPr>
        <b/>
        <sz val="8.5"/>
        <color indexed="8"/>
        <rFont val="Calibri"/>
        <family val="2"/>
      </rPr>
      <t>х</t>
    </r>
    <r>
      <rPr>
        <sz val="8.5"/>
        <color indexed="8"/>
        <rFont val="Calibri"/>
        <family val="2"/>
      </rPr>
      <t xml:space="preserve"> "60 дней".</t>
    </r>
  </si>
  <si>
    <r>
      <rPr>
        <vertAlign val="superscript"/>
        <sz val="8.5"/>
        <color indexed="8"/>
        <rFont val="Calibri"/>
        <family val="2"/>
      </rPr>
      <t>4</t>
    </r>
    <r>
      <rPr>
        <sz val="8.5"/>
        <color indexed="8"/>
        <rFont val="Calibri"/>
        <family val="2"/>
      </rPr>
      <t xml:space="preserve"> - Рассчитывается по формуле: "Всего, грн" </t>
    </r>
    <r>
      <rPr>
        <b/>
        <sz val="8.5"/>
        <color indexed="8"/>
        <rFont val="Calibri"/>
        <family val="2"/>
      </rPr>
      <t>=</t>
    </r>
    <r>
      <rPr>
        <sz val="8.5"/>
        <color indexed="8"/>
        <rFont val="Calibri"/>
        <family val="2"/>
      </rPr>
      <t xml:space="preserve"> "Стоимость капитальных затрат, грн" + "Затраты на электроэнергию в год, грн" </t>
    </r>
    <r>
      <rPr>
        <b/>
        <sz val="8.5"/>
        <color indexed="8"/>
        <rFont val="Calibri"/>
        <family val="2"/>
      </rPr>
      <t>+</t>
    </r>
    <r>
      <rPr>
        <sz val="8.5"/>
        <color indexed="8"/>
        <rFont val="Calibri"/>
        <family val="2"/>
      </rPr>
      <t xml:space="preserve"> "Всего за прошлый год, грн".</t>
    </r>
  </si>
  <si>
    <r>
      <t>Экономия, грн</t>
    </r>
    <r>
      <rPr>
        <b/>
        <vertAlign val="superscript"/>
        <sz val="12"/>
        <color indexed="8"/>
        <rFont val="Calibri"/>
        <family val="2"/>
      </rPr>
      <t>5</t>
    </r>
  </si>
  <si>
    <t>01.11.2011</t>
  </si>
  <si>
    <t xml:space="preserve"> Постановление НКРЭ № 2025 от 21.10.2011 г.</t>
  </si>
  <si>
    <t>Введите время работы лампы в сутки (ч):</t>
  </si>
  <si>
    <t>ТЭО</t>
  </si>
  <si>
    <t>Форма ввода основных данных</t>
  </si>
  <si>
    <t>грн.</t>
  </si>
  <si>
    <t>г. Киев, ул. Тираспольская, 43б</t>
  </si>
  <si>
    <t>тел. +38 (044) 233 11 85</t>
  </si>
  <si>
    <t xml:space="preserve"> тел. +38 (067) 234 51 83</t>
  </si>
  <si>
    <t xml:space="preserve">  тел. +38 (066) 168 22 28</t>
  </si>
  <si>
    <t>info@alteco.in.ua</t>
  </si>
  <si>
    <t>www.alteco.in.ua</t>
  </si>
  <si>
    <t>ТЭО использования светодиодного освещения (LED технологии) относительно люминесцентных ламп на примере типовых светильников ЛВО(ЛПО) 4 х 18</t>
  </si>
  <si>
    <t xml:space="preserve"> - ячейки для корректировки данных</t>
  </si>
  <si>
    <t>Введите количество люминесцентных ламп (шт.):*</t>
  </si>
  <si>
    <t>Таблица повышения тарифов на эл.энергию в течение 8 лет (усредненная)</t>
  </si>
  <si>
    <r>
      <t xml:space="preserve">Сколько стоит Вам освещение </t>
    </r>
    <r>
      <rPr>
        <b/>
        <sz val="18"/>
        <color indexed="9"/>
        <rFont val="Calibri"/>
        <family val="2"/>
      </rPr>
      <t>в год</t>
    </r>
    <r>
      <rPr>
        <sz val="18"/>
        <color indexed="9"/>
        <rFont val="Calibri"/>
        <family val="2"/>
      </rPr>
      <t>?</t>
    </r>
  </si>
  <si>
    <r>
      <t xml:space="preserve">А сколько могло бы стоит Вам освещение </t>
    </r>
    <r>
      <rPr>
        <b/>
        <sz val="18"/>
        <color indexed="9"/>
        <rFont val="Calibri"/>
        <family val="2"/>
      </rPr>
      <t>в год</t>
    </r>
    <r>
      <rPr>
        <sz val="18"/>
        <color indexed="9"/>
        <rFont val="Calibri"/>
        <family val="2"/>
      </rPr>
      <t>?</t>
    </r>
  </si>
  <si>
    <r>
      <t xml:space="preserve">Сколько будет стоит Вам освещение </t>
    </r>
    <r>
      <rPr>
        <b/>
        <sz val="18"/>
        <color indexed="9"/>
        <rFont val="Calibri"/>
        <family val="2"/>
      </rPr>
      <t>за 3 года</t>
    </r>
    <r>
      <rPr>
        <sz val="18"/>
        <color indexed="9"/>
        <rFont val="Calibri"/>
        <family val="2"/>
      </rPr>
      <t>?</t>
    </r>
  </si>
  <si>
    <r>
      <t xml:space="preserve">А сколько может стоит Вам освещение </t>
    </r>
    <r>
      <rPr>
        <b/>
        <sz val="18"/>
        <color indexed="9"/>
        <rFont val="Calibri"/>
        <family val="2"/>
      </rPr>
      <t>за 3 года</t>
    </r>
    <r>
      <rPr>
        <sz val="18"/>
        <color indexed="9"/>
        <rFont val="Calibri"/>
        <family val="2"/>
      </rPr>
      <t>?</t>
    </r>
  </si>
  <si>
    <t>Форма вывода основных данных</t>
  </si>
  <si>
    <t>Приложение №1</t>
  </si>
  <si>
    <t>Расчетные данные относительно тарифов на эл.энергию для потребителей 2003-2011 г.</t>
  </si>
  <si>
    <t xml:space="preserve"> В результате реализации проекта высвобождаемая мощность составит</t>
  </si>
  <si>
    <t>Капитальные затраты</t>
  </si>
  <si>
    <t>* - для ламп типа Т8 60 см</t>
  </si>
  <si>
    <t>замены люминесцентных ламп на светодиодные аналоги</t>
  </si>
  <si>
    <r>
      <rPr>
        <vertAlign val="superscript"/>
        <sz val="7.5"/>
        <color indexed="8"/>
        <rFont val="Calibri"/>
        <family val="2"/>
      </rPr>
      <t xml:space="preserve">3 </t>
    </r>
    <r>
      <rPr>
        <sz val="7.5"/>
        <color indexed="8"/>
        <rFont val="Calibri"/>
        <family val="2"/>
      </rPr>
      <t>-  Средняя цена в Германии, по состоянию на ІІ-е полугоде 2010 г. (центр эконом. исследований «РИА-Аналитика»)</t>
    </r>
  </si>
  <si>
    <t xml:space="preserve"> Постановление НКРЭ № 1955 от 23.12.2010 г.</t>
  </si>
  <si>
    <t>Примечание</t>
  </si>
  <si>
    <t>(юридические лица)</t>
  </si>
  <si>
    <t>Среднее повышение в динамике на каждый год</t>
  </si>
  <si>
    <t>01.01.2011</t>
  </si>
  <si>
    <t>01.01.2012</t>
  </si>
  <si>
    <t>01.01.2013</t>
  </si>
  <si>
    <t>01.01.2014</t>
  </si>
  <si>
    <t>01.01.2015</t>
  </si>
  <si>
    <t>Место</t>
  </si>
  <si>
    <t>Страна</t>
  </si>
  <si>
    <t>Стоимость электроэнергии грн./кВт-ч</t>
  </si>
  <si>
    <t>Дания</t>
  </si>
  <si>
    <t>Германия</t>
  </si>
  <si>
    <t>Кипр</t>
  </si>
  <si>
    <t>Бельгия</t>
  </si>
  <si>
    <t>Швеция</t>
  </si>
  <si>
    <t>Австрия</t>
  </si>
  <si>
    <t>Норвегия</t>
  </si>
  <si>
    <t>Италия</t>
  </si>
  <si>
    <t>Ирландия</t>
  </si>
  <si>
    <t>Испания</t>
  </si>
  <si>
    <t>Люксембург</t>
  </si>
  <si>
    <t>Мальта</t>
  </si>
  <si>
    <t>Нидерланды</t>
  </si>
  <si>
    <t>Португалия</t>
  </si>
  <si>
    <t>Словакия</t>
  </si>
  <si>
    <t>Венгрия</t>
  </si>
  <si>
    <t>Великобритания</t>
  </si>
  <si>
    <t>Словения</t>
  </si>
  <si>
    <t>Чехия</t>
  </si>
  <si>
    <t>Польша</t>
  </si>
  <si>
    <t>Тариф, грн.</t>
  </si>
  <si>
    <t>Тарифы на электроэнергию в Украине</t>
  </si>
  <si>
    <t>История тарифов                                                                                                (фактическая)</t>
  </si>
  <si>
    <t>Тарифы на электроэнергию в Европе</t>
  </si>
  <si>
    <t>Действующие тарифы*</t>
  </si>
  <si>
    <t>Расчет цен производился исходя из курса НБУ по отношению к местным валютам.</t>
  </si>
  <si>
    <t xml:space="preserve">                                                                                   Сравнительная таблица расходов по годам</t>
  </si>
  <si>
    <t>Прогноз</t>
  </si>
  <si>
    <r>
      <t xml:space="preserve">* - Подробнее смотрите на сайте: </t>
    </r>
    <r>
      <rPr>
        <i/>
        <u val="single"/>
        <sz val="9"/>
        <rFont val="Arial"/>
        <family val="2"/>
      </rPr>
      <t>www.alteco.in.ua.</t>
    </r>
  </si>
  <si>
    <r>
      <rPr>
        <vertAlign val="superscript"/>
        <sz val="11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- прогнозный показатель на следующие 8 лет  (2012-2020 г.) относительно прошлого периода</t>
    </r>
  </si>
  <si>
    <r>
      <t>Стоимость электроэнергии в 2012 г., грн/кВт-ч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(Украина)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</si>
  <si>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8.5"/>
        <color indexed="8"/>
        <rFont val="Calibri"/>
        <family val="2"/>
      </rPr>
      <t>2</t>
    </r>
    <r>
      <rPr>
        <sz val="8.5"/>
        <color indexed="8"/>
        <rFont val="Calibri"/>
        <family val="2"/>
      </rPr>
      <t xml:space="preserve"> - Рассчитывается по формуле: "Всего, грн" </t>
    </r>
    <r>
      <rPr>
        <b/>
        <sz val="8.5"/>
        <color indexed="8"/>
        <rFont val="Calibri"/>
        <family val="2"/>
      </rPr>
      <t>=</t>
    </r>
    <r>
      <rPr>
        <sz val="8.5"/>
        <color indexed="8"/>
        <rFont val="Calibri"/>
        <family val="2"/>
      </rPr>
      <t xml:space="preserve"> "Затраты на электроэнергию в год, грн" </t>
    </r>
    <r>
      <rPr>
        <b/>
        <sz val="8.5"/>
        <color indexed="8"/>
        <rFont val="Calibri"/>
        <family val="2"/>
      </rPr>
      <t>+</t>
    </r>
    <r>
      <rPr>
        <sz val="8.5"/>
        <color indexed="8"/>
        <rFont val="Calibri"/>
        <family val="2"/>
      </rPr>
      <t xml:space="preserve"> "Затраты на замену ламп в год, грн" </t>
    </r>
    <r>
      <rPr>
        <b/>
        <sz val="8.5"/>
        <color indexed="8"/>
        <rFont val="Calibri"/>
        <family val="2"/>
      </rPr>
      <t>+</t>
    </r>
    <r>
      <rPr>
        <sz val="8.5"/>
        <color indexed="8"/>
        <rFont val="Calibri"/>
        <family val="2"/>
      </rPr>
      <t xml:space="preserve"> "Всего за прошлый год, грн".</t>
    </r>
  </si>
  <si>
    <r>
      <rPr>
        <vertAlign val="superscript"/>
        <sz val="8.5"/>
        <color indexed="8"/>
        <rFont val="Calibri"/>
        <family val="2"/>
      </rPr>
      <t>5</t>
    </r>
    <r>
      <rPr>
        <sz val="8.5"/>
        <color indexed="8"/>
        <rFont val="Calibri"/>
        <family val="2"/>
      </rPr>
      <t xml:space="preserve"> - Рассчитывается по формуле: "Экономия, грн" </t>
    </r>
    <r>
      <rPr>
        <b/>
        <sz val="8.5"/>
        <color indexed="8"/>
        <rFont val="Calibri"/>
        <family val="2"/>
      </rPr>
      <t>=</t>
    </r>
    <r>
      <rPr>
        <sz val="8.5"/>
        <color indexed="8"/>
        <rFont val="Calibri"/>
        <family val="2"/>
      </rPr>
      <t xml:space="preserve"> "Затраты на электроэнергию в год люминесцентных ламп, грн" + "Затраты на замену ламп в год, грн" </t>
    </r>
    <r>
      <rPr>
        <b/>
        <sz val="8.5"/>
        <color indexed="8"/>
        <rFont val="Calibri"/>
        <family val="2"/>
      </rPr>
      <t>-</t>
    </r>
    <r>
      <rPr>
        <sz val="8.5"/>
        <color indexed="8"/>
        <rFont val="Calibri"/>
        <family val="2"/>
      </rPr>
      <t xml:space="preserve"> "Затраты на электроэнергию в год светодиодных ламп, грн" + "Экономия за прошлый год, грн".</t>
    </r>
  </si>
  <si>
    <t>Стоимость лампы + утилизация, грн</t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</si>
  <si>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-  Постановление НКРЭ № 671 от 25.05.2012 г.</t>
    </r>
  </si>
  <si>
    <r>
      <t>Всего, грн</t>
    </r>
    <r>
      <rPr>
        <b/>
        <vertAlign val="superscript"/>
        <sz val="10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</si>
</sst>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_ ;[Red]\-#,##0\ "/>
    <numFmt numFmtId="167" formatCode="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.5"/>
      <color indexed="8"/>
      <name val="Calibri"/>
      <family val="2"/>
    </font>
    <font>
      <vertAlign val="superscript"/>
      <sz val="8.5"/>
      <color indexed="8"/>
      <name val="Calibri"/>
      <family val="2"/>
    </font>
    <font>
      <b/>
      <sz val="8.5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rgb="FF33CC3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b/>
      <sz val="28"/>
      <color theme="1" tint="0.49998000264167786"/>
      <name val="Arial"/>
      <family val="2"/>
    </font>
    <font>
      <b/>
      <sz val="20"/>
      <color theme="1" tint="0.49998000264167786"/>
      <name val="Arial"/>
      <family val="2"/>
    </font>
    <font>
      <b/>
      <i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7.5"/>
      <color indexed="8"/>
      <name val="Calibri"/>
      <family val="2"/>
    </font>
    <font>
      <vertAlign val="superscript"/>
      <sz val="7.5"/>
      <color indexed="8"/>
      <name val="Calibri"/>
      <family val="2"/>
    </font>
    <font>
      <b/>
      <sz val="11"/>
      <name val="Arial"/>
      <family val="2"/>
    </font>
    <font>
      <i/>
      <u val="single"/>
      <sz val="9"/>
      <name val="Arial"/>
      <family val="2"/>
    </font>
    <font>
      <u val="single"/>
      <sz val="8"/>
      <color theme="10"/>
      <name val="Calibri"/>
      <family val="2"/>
      <scheme val="minor"/>
    </font>
    <font>
      <i/>
      <sz val="8"/>
      <name val="Arial"/>
      <family val="2"/>
    </font>
    <font>
      <b/>
      <i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8"/>
      <color rgb="FFFF0000"/>
      <name val="Calibri"/>
      <family val="2"/>
    </font>
    <font>
      <b/>
      <i/>
      <sz val="20"/>
      <color rgb="FF33CC33"/>
      <name val="+mn-cs"/>
      <family val="2"/>
    </font>
    <font>
      <b/>
      <sz val="20"/>
      <color rgb="FFFF0000"/>
      <name val="+mn-cs"/>
      <family val="2"/>
    </font>
    <font>
      <b/>
      <sz val="28"/>
      <color rgb="FFFF0000"/>
      <name val="+mn-cs"/>
      <family val="2"/>
    </font>
    <font>
      <b/>
      <sz val="66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thick">
        <color theme="4"/>
      </left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 style="thick">
        <color theme="4"/>
      </right>
      <top style="thick">
        <color theme="4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 style="thick">
        <color theme="4"/>
      </left>
      <right/>
      <top/>
      <bottom style="thick">
        <color theme="4"/>
      </bottom>
    </border>
    <border>
      <left/>
      <right/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22">
      <alignment/>
      <protection/>
    </xf>
    <xf numFmtId="0" fontId="24" fillId="0" borderId="0" xfId="22" applyFont="1">
      <alignment/>
      <protection/>
    </xf>
    <xf numFmtId="1" fontId="0" fillId="0" borderId="0" xfId="22" applyNumberFormat="1">
      <alignment/>
      <protection/>
    </xf>
    <xf numFmtId="0" fontId="1" fillId="0" borderId="0" xfId="26">
      <alignment/>
      <protection/>
    </xf>
    <xf numFmtId="0" fontId="0" fillId="3" borderId="1" xfId="20" applyFill="1" applyBorder="1"/>
    <xf numFmtId="2" fontId="0" fillId="3" borderId="2" xfId="20" applyNumberFormat="1" applyFill="1" applyBorder="1"/>
    <xf numFmtId="0" fontId="0" fillId="3" borderId="3" xfId="20" applyFill="1" applyBorder="1"/>
    <xf numFmtId="0" fontId="0" fillId="3" borderId="2" xfId="20" applyFill="1" applyBorder="1"/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3" xfId="22" applyBorder="1">
      <alignment/>
      <protection/>
    </xf>
    <xf numFmtId="0" fontId="0" fillId="0" borderId="6" xfId="22" applyFont="1" applyBorder="1">
      <alignment/>
      <protection/>
    </xf>
    <xf numFmtId="0" fontId="27" fillId="0" borderId="7" xfId="22" applyFont="1" applyBorder="1" applyAlignment="1">
      <alignment/>
      <protection/>
    </xf>
    <xf numFmtId="0" fontId="24" fillId="0" borderId="8" xfId="22" applyFont="1" applyBorder="1" applyAlignment="1">
      <alignment horizontal="right" vertical="center" wrapText="1"/>
      <protection/>
    </xf>
    <xf numFmtId="0" fontId="28" fillId="0" borderId="9" xfId="22" applyFont="1" applyBorder="1" applyAlignment="1">
      <alignment/>
      <protection/>
    </xf>
    <xf numFmtId="3" fontId="28" fillId="0" borderId="9" xfId="22" applyNumberFormat="1" applyFont="1" applyBorder="1">
      <alignment/>
      <protection/>
    </xf>
    <xf numFmtId="3" fontId="0" fillId="0" borderId="8" xfId="22" applyNumberFormat="1" applyBorder="1">
      <alignment/>
      <protection/>
    </xf>
    <xf numFmtId="0" fontId="26" fillId="0" borderId="10" xfId="22" applyFont="1" applyBorder="1">
      <alignment/>
      <protection/>
    </xf>
    <xf numFmtId="0" fontId="0" fillId="0" borderId="11" xfId="22" applyFont="1" applyBorder="1" applyAlignment="1">
      <alignment horizontal="center"/>
      <protection/>
    </xf>
    <xf numFmtId="3" fontId="0" fillId="0" borderId="1" xfId="22" applyNumberFormat="1" applyBorder="1" applyAlignment="1">
      <alignment horizontal="right"/>
      <protection/>
    </xf>
    <xf numFmtId="3" fontId="29" fillId="0" borderId="1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30" fillId="0" borderId="1" xfId="22" applyNumberFormat="1" applyFont="1" applyBorder="1" applyAlignment="1">
      <alignment horizontal="right"/>
      <protection/>
    </xf>
    <xf numFmtId="166" fontId="0" fillId="0" borderId="9" xfId="22" applyNumberFormat="1" applyFont="1" applyBorder="1" applyAlignment="1">
      <alignment horizontal="right"/>
      <protection/>
    </xf>
    <xf numFmtId="3" fontId="29" fillId="0" borderId="12" xfId="22" applyNumberFormat="1" applyFont="1" applyBorder="1" applyAlignment="1">
      <alignment horizontal="right"/>
      <protection/>
    </xf>
    <xf numFmtId="3" fontId="0" fillId="0" borderId="12" xfId="22" applyNumberFormat="1" applyFont="1" applyBorder="1" applyAlignment="1">
      <alignment horizontal="right"/>
      <protection/>
    </xf>
    <xf numFmtId="3" fontId="30" fillId="0" borderId="12" xfId="22" applyNumberFormat="1" applyFont="1" applyBorder="1" applyAlignment="1">
      <alignment horizontal="right"/>
      <protection/>
    </xf>
    <xf numFmtId="166" fontId="0" fillId="0" borderId="7" xfId="22" applyNumberFormat="1" applyFont="1" applyBorder="1" applyAlignment="1">
      <alignment horizontal="right"/>
      <protection/>
    </xf>
    <xf numFmtId="3" fontId="28" fillId="0" borderId="8" xfId="22" applyNumberFormat="1" applyFont="1" applyBorder="1">
      <alignment/>
      <protection/>
    </xf>
    <xf numFmtId="3" fontId="28" fillId="0" borderId="7" xfId="22" applyNumberFormat="1" applyFont="1" applyBorder="1">
      <alignment/>
      <protection/>
    </xf>
    <xf numFmtId="2" fontId="0" fillId="0" borderId="7" xfId="22" applyNumberFormat="1" applyBorder="1">
      <alignment/>
      <protection/>
    </xf>
    <xf numFmtId="3" fontId="30" fillId="0" borderId="7" xfId="22" applyNumberFormat="1" applyFont="1" applyBorder="1">
      <alignment/>
      <protection/>
    </xf>
    <xf numFmtId="0" fontId="0" fillId="0" borderId="13" xfId="22" applyFont="1" applyBorder="1" applyAlignment="1">
      <alignment horizontal="center"/>
      <protection/>
    </xf>
    <xf numFmtId="3" fontId="0" fillId="0" borderId="12" xfId="22" applyNumberFormat="1" applyBorder="1" applyAlignment="1">
      <alignment horizontal="right"/>
      <protection/>
    </xf>
    <xf numFmtId="3" fontId="0" fillId="0" borderId="14" xfId="22" applyNumberFormat="1" applyBorder="1" applyAlignment="1">
      <alignment horizontal="right"/>
      <protection/>
    </xf>
    <xf numFmtId="3" fontId="31" fillId="0" borderId="14" xfId="22" applyNumberFormat="1" applyFont="1" applyBorder="1" applyAlignment="1">
      <alignment horizontal="right"/>
      <protection/>
    </xf>
    <xf numFmtId="3" fontId="0" fillId="0" borderId="15" xfId="22" applyNumberFormat="1" applyBorder="1" applyAlignment="1">
      <alignment horizontal="right"/>
      <protection/>
    </xf>
    <xf numFmtId="3" fontId="31" fillId="0" borderId="15" xfId="22" applyNumberFormat="1" applyFont="1" applyBorder="1" applyAlignment="1">
      <alignment horizontal="right"/>
      <protection/>
    </xf>
    <xf numFmtId="0" fontId="0" fillId="0" borderId="16" xfId="22" applyFont="1" applyBorder="1" applyAlignment="1">
      <alignment horizontal="center"/>
      <protection/>
    </xf>
    <xf numFmtId="3" fontId="0" fillId="0" borderId="17" xfId="22" applyNumberFormat="1" applyBorder="1" applyAlignment="1">
      <alignment horizontal="right"/>
      <protection/>
    </xf>
    <xf numFmtId="3" fontId="29" fillId="0" borderId="17" xfId="22" applyNumberFormat="1" applyFont="1" applyBorder="1" applyAlignment="1">
      <alignment horizontal="right"/>
      <protection/>
    </xf>
    <xf numFmtId="3" fontId="0" fillId="0" borderId="17" xfId="22" applyNumberFormat="1" applyFont="1" applyBorder="1" applyAlignment="1">
      <alignment horizontal="right"/>
      <protection/>
    </xf>
    <xf numFmtId="3" fontId="31" fillId="0" borderId="17" xfId="22" applyNumberFormat="1" applyFont="1" applyBorder="1" applyAlignment="1">
      <alignment horizontal="right"/>
      <protection/>
    </xf>
    <xf numFmtId="3" fontId="30" fillId="0" borderId="17" xfId="22" applyNumberFormat="1" applyFont="1" applyBorder="1" applyAlignment="1">
      <alignment horizontal="right"/>
      <protection/>
    </xf>
    <xf numFmtId="166" fontId="0" fillId="0" borderId="8" xfId="22" applyNumberFormat="1" applyFont="1" applyBorder="1" applyAlignment="1">
      <alignment horizontal="right"/>
      <protection/>
    </xf>
    <xf numFmtId="0" fontId="0" fillId="3" borderId="2" xfId="20" applyFont="1" applyFill="1" applyBorder="1"/>
    <xf numFmtId="0" fontId="26" fillId="0" borderId="18" xfId="22" applyFont="1" applyBorder="1">
      <alignment/>
      <protection/>
    </xf>
    <xf numFmtId="164" fontId="27" fillId="0" borderId="7" xfId="22" applyNumberFormat="1" applyFont="1" applyBorder="1" applyAlignment="1">
      <alignment/>
      <protection/>
    </xf>
    <xf numFmtId="0" fontId="0" fillId="0" borderId="19" xfId="22" applyFont="1" applyBorder="1">
      <alignment/>
      <protection/>
    </xf>
    <xf numFmtId="0" fontId="0" fillId="0" borderId="6" xfId="22" applyFont="1" applyBorder="1">
      <alignment/>
      <protection/>
    </xf>
    <xf numFmtId="167" fontId="0" fillId="0" borderId="8" xfId="22" applyNumberFormat="1" applyBorder="1">
      <alignment/>
      <protection/>
    </xf>
    <xf numFmtId="0" fontId="33" fillId="4" borderId="0" xfId="22" applyFont="1" applyFill="1">
      <alignment/>
      <protection/>
    </xf>
    <xf numFmtId="0" fontId="0" fillId="4" borderId="0" xfId="22" applyFill="1">
      <alignment/>
      <protection/>
    </xf>
    <xf numFmtId="1" fontId="0" fillId="4" borderId="0" xfId="22" applyNumberFormat="1" applyFill="1">
      <alignment/>
      <protection/>
    </xf>
    <xf numFmtId="167" fontId="0" fillId="0" borderId="17" xfId="22" applyNumberFormat="1" applyFill="1" applyBorder="1" applyAlignment="1">
      <alignment horizontal="center"/>
      <protection/>
    </xf>
    <xf numFmtId="167" fontId="0" fillId="0" borderId="1" xfId="22" applyNumberFormat="1" applyFill="1" applyBorder="1" applyAlignment="1">
      <alignment horizontal="center"/>
      <protection/>
    </xf>
    <xf numFmtId="167" fontId="0" fillId="0" borderId="12" xfId="22" applyNumberFormat="1" applyFill="1" applyBorder="1" applyAlignment="1">
      <alignment horizontal="center"/>
      <protection/>
    </xf>
    <xf numFmtId="2" fontId="28" fillId="0" borderId="9" xfId="22" applyNumberFormat="1" applyFont="1" applyFill="1" applyBorder="1" applyAlignment="1">
      <alignment/>
      <protection/>
    </xf>
    <xf numFmtId="164" fontId="0" fillId="0" borderId="8" xfId="22" applyNumberFormat="1" applyFill="1" applyBorder="1">
      <alignment/>
      <protection/>
    </xf>
    <xf numFmtId="0" fontId="0" fillId="0" borderId="0" xfId="0" applyFill="1"/>
    <xf numFmtId="0" fontId="0" fillId="0" borderId="7" xfId="22" applyFill="1" applyBorder="1">
      <alignment/>
      <protection/>
    </xf>
    <xf numFmtId="0" fontId="0" fillId="5" borderId="0" xfId="22" applyFill="1">
      <alignment/>
      <protection/>
    </xf>
    <xf numFmtId="0" fontId="0" fillId="0" borderId="0" xfId="22" applyFont="1">
      <alignment/>
      <protection/>
    </xf>
    <xf numFmtId="0" fontId="45" fillId="6" borderId="20" xfId="0" applyFont="1" applyFill="1" applyBorder="1" applyAlignment="1">
      <alignment vertical="center"/>
    </xf>
    <xf numFmtId="0" fontId="22" fillId="6" borderId="21" xfId="0" applyFont="1" applyFill="1" applyBorder="1"/>
    <xf numFmtId="0" fontId="22" fillId="6" borderId="22" xfId="0" applyFont="1" applyFill="1" applyBorder="1"/>
    <xf numFmtId="0" fontId="45" fillId="6" borderId="23" xfId="0" applyFont="1" applyFill="1" applyBorder="1" applyAlignment="1">
      <alignment vertical="center"/>
    </xf>
    <xf numFmtId="0" fontId="47" fillId="6" borderId="24" xfId="0" applyFont="1" applyFill="1" applyBorder="1"/>
    <xf numFmtId="0" fontId="0" fillId="6" borderId="24" xfId="0" applyFill="1" applyBorder="1"/>
    <xf numFmtId="0" fontId="0" fillId="6" borderId="25" xfId="0" applyFill="1" applyBorder="1"/>
    <xf numFmtId="0" fontId="22" fillId="6" borderId="24" xfId="0" applyFont="1" applyFill="1" applyBorder="1"/>
    <xf numFmtId="3" fontId="48" fillId="6" borderId="24" xfId="0" applyNumberFormat="1" applyFont="1" applyFill="1" applyBorder="1"/>
    <xf numFmtId="3" fontId="45" fillId="6" borderId="24" xfId="0" applyNumberFormat="1" applyFont="1" applyFill="1" applyBorder="1"/>
    <xf numFmtId="0" fontId="22" fillId="6" borderId="25" xfId="0" applyFont="1" applyFill="1" applyBorder="1"/>
    <xf numFmtId="0" fontId="49" fillId="2" borderId="12" xfId="22" applyFont="1" applyFill="1" applyBorder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50" fillId="2" borderId="0" xfId="22" applyFont="1" applyFill="1">
      <alignment/>
      <protection/>
    </xf>
    <xf numFmtId="0" fontId="24" fillId="2" borderId="0" xfId="22" applyFont="1" applyFill="1">
      <alignment/>
      <protection/>
    </xf>
    <xf numFmtId="0" fontId="25" fillId="2" borderId="0" xfId="22" applyFont="1" applyFill="1">
      <alignment/>
      <protection/>
    </xf>
    <xf numFmtId="3" fontId="0" fillId="0" borderId="0" xfId="22" applyNumberFormat="1">
      <alignment/>
      <protection/>
    </xf>
    <xf numFmtId="0" fontId="0" fillId="3" borderId="2" xfId="20" applyFont="1" applyFill="1" applyBorder="1"/>
    <xf numFmtId="0" fontId="3" fillId="7" borderId="1" xfId="26" applyFont="1" applyFill="1" applyBorder="1" applyAlignment="1">
      <alignment horizontal="center" vertical="center"/>
      <protection/>
    </xf>
    <xf numFmtId="0" fontId="24" fillId="3" borderId="1" xfId="20" applyFont="1" applyFill="1" applyBorder="1" applyAlignment="1">
      <alignment horizontal="center" vertical="center" wrapText="1"/>
    </xf>
    <xf numFmtId="0" fontId="17" fillId="0" borderId="0" xfId="26" applyFont="1" applyAlignment="1">
      <alignment/>
      <protection/>
    </xf>
    <xf numFmtId="0" fontId="0" fillId="4" borderId="0" xfId="0" applyFill="1"/>
    <xf numFmtId="0" fontId="0" fillId="4" borderId="0" xfId="0" applyFont="1" applyFill="1" applyAlignment="1">
      <alignment horizontal="right"/>
    </xf>
    <xf numFmtId="0" fontId="23" fillId="4" borderId="0" xfId="21" applyFont="1" applyFill="1" applyAlignment="1">
      <alignment horizontal="right"/>
    </xf>
    <xf numFmtId="0" fontId="55" fillId="4" borderId="18" xfId="0" applyFont="1" applyFill="1" applyBorder="1"/>
    <xf numFmtId="0" fontId="51" fillId="4" borderId="4" xfId="0" applyFont="1" applyFill="1" applyBorder="1"/>
    <xf numFmtId="0" fontId="55" fillId="4" borderId="26" xfId="0" applyFont="1" applyFill="1" applyBorder="1"/>
    <xf numFmtId="0" fontId="51" fillId="4" borderId="27" xfId="0" applyFont="1" applyFill="1" applyBorder="1"/>
    <xf numFmtId="0" fontId="40" fillId="4" borderId="0" xfId="0" applyFont="1" applyFill="1"/>
    <xf numFmtId="0" fontId="0" fillId="4" borderId="28" xfId="0" applyFill="1" applyBorder="1"/>
    <xf numFmtId="0" fontId="0" fillId="4" borderId="0" xfId="0" applyFill="1" applyBorder="1"/>
    <xf numFmtId="0" fontId="43" fillId="4" borderId="0" xfId="0" applyFont="1" applyFill="1" applyBorder="1"/>
    <xf numFmtId="0" fontId="0" fillId="4" borderId="29" xfId="0" applyFill="1" applyBorder="1"/>
    <xf numFmtId="3" fontId="46" fillId="4" borderId="0" xfId="0" applyNumberFormat="1" applyFont="1" applyFill="1" applyBorder="1"/>
    <xf numFmtId="3" fontId="38" fillId="4" borderId="29" xfId="0" applyNumberFormat="1" applyFon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0" xfId="0" applyFont="1" applyFill="1" applyBorder="1"/>
    <xf numFmtId="3" fontId="44" fillId="4" borderId="0" xfId="0" applyNumberFormat="1" applyFont="1" applyFill="1" applyBorder="1"/>
    <xf numFmtId="0" fontId="0" fillId="4" borderId="31" xfId="0" applyFont="1" applyFill="1" applyBorder="1"/>
    <xf numFmtId="3" fontId="37" fillId="4" borderId="31" xfId="0" applyNumberFormat="1" applyFont="1" applyFill="1" applyBorder="1"/>
    <xf numFmtId="3" fontId="38" fillId="4" borderId="31" xfId="0" applyNumberFormat="1" applyFont="1" applyFill="1" applyBorder="1"/>
    <xf numFmtId="3" fontId="38" fillId="4" borderId="32" xfId="0" applyNumberFormat="1" applyFont="1" applyFill="1" applyBorder="1"/>
    <xf numFmtId="0" fontId="0" fillId="4" borderId="0" xfId="0" applyFont="1" applyFill="1"/>
    <xf numFmtId="3" fontId="37" fillId="4" borderId="0" xfId="0" applyNumberFormat="1" applyFont="1" applyFill="1"/>
    <xf numFmtId="3" fontId="38" fillId="4" borderId="0" xfId="0" applyNumberFormat="1" applyFont="1" applyFill="1"/>
    <xf numFmtId="3" fontId="39" fillId="4" borderId="0" xfId="0" applyNumberFormat="1" applyFont="1" applyFill="1"/>
    <xf numFmtId="0" fontId="0" fillId="4" borderId="33" xfId="0" applyFill="1" applyBorder="1"/>
    <xf numFmtId="0" fontId="0" fillId="4" borderId="34" xfId="0" applyFill="1" applyBorder="1"/>
    <xf numFmtId="3" fontId="38" fillId="4" borderId="34" xfId="0" applyNumberFormat="1" applyFont="1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6" xfId="0" applyFont="1" applyFill="1" applyBorder="1"/>
    <xf numFmtId="3" fontId="37" fillId="4" borderId="36" xfId="0" applyNumberFormat="1" applyFont="1" applyFill="1" applyBorder="1"/>
    <xf numFmtId="3" fontId="39" fillId="4" borderId="36" xfId="0" applyNumberFormat="1" applyFont="1" applyFill="1" applyBorder="1"/>
    <xf numFmtId="0" fontId="0" fillId="4" borderId="37" xfId="0" applyFill="1" applyBorder="1"/>
    <xf numFmtId="0" fontId="47" fillId="4" borderId="0" xfId="0" applyFont="1" applyFill="1" applyBorder="1"/>
    <xf numFmtId="0" fontId="22" fillId="4" borderId="0" xfId="0" applyFont="1" applyFill="1"/>
    <xf numFmtId="0" fontId="42" fillId="4" borderId="0" xfId="0" applyFont="1" applyFill="1"/>
    <xf numFmtId="0" fontId="41" fillId="4" borderId="0" xfId="22" applyFont="1" applyFill="1" applyAlignment="1">
      <alignment horizontal="center"/>
      <protection/>
    </xf>
    <xf numFmtId="0" fontId="24" fillId="4" borderId="0" xfId="22" applyFont="1" applyFill="1">
      <alignment/>
      <protection/>
    </xf>
    <xf numFmtId="0" fontId="0" fillId="4" borderId="18" xfId="22" applyFont="1" applyFill="1" applyBorder="1">
      <alignment/>
      <protection/>
    </xf>
    <xf numFmtId="0" fontId="0" fillId="4" borderId="4" xfId="22" applyFill="1" applyBorder="1">
      <alignment/>
      <protection/>
    </xf>
    <xf numFmtId="0" fontId="26" fillId="4" borderId="4" xfId="22" applyFont="1" applyFill="1" applyBorder="1" applyAlignment="1">
      <alignment wrapText="1"/>
      <protection/>
    </xf>
    <xf numFmtId="0" fontId="24" fillId="4" borderId="8" xfId="22" applyFont="1" applyFill="1" applyBorder="1" applyAlignment="1">
      <alignment horizontal="right" vertical="center" wrapText="1"/>
      <protection/>
    </xf>
    <xf numFmtId="0" fontId="0" fillId="4" borderId="10" xfId="22" applyFont="1" applyFill="1" applyBorder="1">
      <alignment/>
      <protection/>
    </xf>
    <xf numFmtId="0" fontId="0" fillId="4" borderId="3" xfId="22" applyFill="1" applyBorder="1">
      <alignment/>
      <protection/>
    </xf>
    <xf numFmtId="0" fontId="28" fillId="4" borderId="9" xfId="22" applyFont="1" applyFill="1" applyBorder="1">
      <alignment/>
      <protection/>
    </xf>
    <xf numFmtId="0" fontId="0" fillId="4" borderId="6" xfId="22" applyFont="1" applyFill="1" applyBorder="1">
      <alignment/>
      <protection/>
    </xf>
    <xf numFmtId="0" fontId="0" fillId="4" borderId="5" xfId="22" applyFill="1" applyBorder="1">
      <alignment/>
      <protection/>
    </xf>
    <xf numFmtId="0" fontId="0" fillId="4" borderId="27" xfId="22" applyFill="1" applyBorder="1">
      <alignment/>
      <protection/>
    </xf>
    <xf numFmtId="0" fontId="0" fillId="4" borderId="38" xfId="22" applyFill="1" applyBorder="1">
      <alignment/>
      <protection/>
    </xf>
    <xf numFmtId="0" fontId="0" fillId="4" borderId="39" xfId="22" applyFill="1" applyBorder="1">
      <alignment/>
      <protection/>
    </xf>
    <xf numFmtId="0" fontId="0" fillId="4" borderId="40" xfId="22" applyFill="1" applyBorder="1">
      <alignment/>
      <protection/>
    </xf>
    <xf numFmtId="3" fontId="28" fillId="4" borderId="8" xfId="22" applyNumberFormat="1" applyFont="1" applyFill="1" applyBorder="1">
      <alignment/>
      <protection/>
    </xf>
    <xf numFmtId="2" fontId="28" fillId="4" borderId="9" xfId="22" applyNumberFormat="1" applyFont="1" applyFill="1" applyBorder="1" applyAlignment="1">
      <alignment/>
      <protection/>
    </xf>
    <xf numFmtId="164" fontId="28" fillId="4" borderId="9" xfId="22" applyNumberFormat="1" applyFont="1" applyFill="1" applyBorder="1" applyAlignment="1">
      <alignment/>
      <protection/>
    </xf>
    <xf numFmtId="0" fontId="26" fillId="4" borderId="10" xfId="22" applyFont="1" applyFill="1" applyBorder="1">
      <alignment/>
      <protection/>
    </xf>
    <xf numFmtId="1" fontId="28" fillId="4" borderId="9" xfId="22" applyNumberFormat="1" applyFont="1" applyFill="1" applyBorder="1" applyAlignment="1">
      <alignment/>
      <protection/>
    </xf>
    <xf numFmtId="0" fontId="26" fillId="4" borderId="6" xfId="22" applyFont="1" applyFill="1" applyBorder="1">
      <alignment/>
      <protection/>
    </xf>
    <xf numFmtId="3" fontId="28" fillId="4" borderId="7" xfId="22" applyNumberFormat="1" applyFont="1" applyFill="1" applyBorder="1">
      <alignment/>
      <protection/>
    </xf>
    <xf numFmtId="0" fontId="0" fillId="4" borderId="18" xfId="22" applyFill="1" applyBorder="1">
      <alignment/>
      <protection/>
    </xf>
    <xf numFmtId="0" fontId="0" fillId="4" borderId="10" xfId="22" applyFill="1" applyBorder="1">
      <alignment/>
      <protection/>
    </xf>
    <xf numFmtId="0" fontId="0" fillId="4" borderId="6" xfId="22" applyFill="1" applyBorder="1">
      <alignment/>
      <protection/>
    </xf>
    <xf numFmtId="0" fontId="34" fillId="4" borderId="0" xfId="22" applyFont="1" applyFill="1">
      <alignment/>
      <protection/>
    </xf>
    <xf numFmtId="0" fontId="25" fillId="4" borderId="0" xfId="22" applyFont="1" applyFill="1">
      <alignment/>
      <protection/>
    </xf>
    <xf numFmtId="0" fontId="0" fillId="4" borderId="0" xfId="22" applyFont="1" applyFill="1">
      <alignment/>
      <protection/>
    </xf>
    <xf numFmtId="0" fontId="36" fillId="4" borderId="0" xfId="22" applyFont="1" applyFill="1" applyAlignment="1">
      <alignment horizontal="left" vertical="center"/>
      <protection/>
    </xf>
    <xf numFmtId="0" fontId="27" fillId="4" borderId="0" xfId="22" applyFont="1" applyFill="1" applyAlignment="1">
      <alignment horizontal="center"/>
      <protection/>
    </xf>
    <xf numFmtId="0" fontId="51" fillId="4" borderId="0" xfId="22" applyFont="1" applyFill="1">
      <alignment/>
      <protection/>
    </xf>
    <xf numFmtId="0" fontId="52" fillId="4" borderId="0" xfId="22" applyFont="1" applyFill="1">
      <alignment/>
      <protection/>
    </xf>
    <xf numFmtId="0" fontId="53" fillId="4" borderId="0" xfId="22" applyFont="1" applyFill="1">
      <alignment/>
      <protection/>
    </xf>
    <xf numFmtId="0" fontId="54" fillId="4" borderId="0" xfId="22" applyFont="1" applyFill="1">
      <alignment/>
      <protection/>
    </xf>
    <xf numFmtId="0" fontId="0" fillId="4" borderId="0" xfId="22" applyFont="1" applyFill="1" applyBorder="1">
      <alignment/>
      <protection/>
    </xf>
    <xf numFmtId="0" fontId="0" fillId="4" borderId="0" xfId="22" applyFill="1" applyBorder="1">
      <alignment/>
      <protection/>
    </xf>
    <xf numFmtId="0" fontId="35" fillId="4" borderId="0" xfId="22" applyFont="1" applyFill="1">
      <alignment/>
      <protection/>
    </xf>
    <xf numFmtId="0" fontId="7" fillId="4" borderId="0" xfId="22" applyFont="1" applyFill="1">
      <alignment/>
      <protection/>
    </xf>
    <xf numFmtId="0" fontId="62" fillId="4" borderId="0" xfId="22" applyFont="1" applyFill="1">
      <alignment/>
      <protection/>
    </xf>
    <xf numFmtId="0" fontId="68" fillId="4" borderId="27" xfId="22" applyFont="1" applyFill="1" applyBorder="1" applyAlignment="1">
      <alignment/>
      <protection/>
    </xf>
    <xf numFmtId="0" fontId="50" fillId="4" borderId="27" xfId="22" applyFont="1" applyFill="1" applyBorder="1" applyAlignment="1">
      <alignment/>
      <protection/>
    </xf>
    <xf numFmtId="0" fontId="28" fillId="4" borderId="38" xfId="22" applyFont="1" applyFill="1" applyBorder="1" applyAlignment="1">
      <alignment horizontal="left"/>
      <protection/>
    </xf>
    <xf numFmtId="0" fontId="30" fillId="4" borderId="6" xfId="22" applyFont="1" applyFill="1" applyBorder="1" applyAlignment="1">
      <alignment/>
      <protection/>
    </xf>
    <xf numFmtId="0" fontId="30" fillId="4" borderId="5" xfId="22" applyFont="1" applyFill="1" applyBorder="1" applyAlignment="1">
      <alignment/>
      <protection/>
    </xf>
    <xf numFmtId="0" fontId="30" fillId="4" borderId="40" xfId="22" applyFont="1" applyFill="1" applyBorder="1" applyAlignment="1">
      <alignment/>
      <protection/>
    </xf>
    <xf numFmtId="0" fontId="41" fillId="4" borderId="27" xfId="22" applyFont="1" applyFill="1" applyBorder="1" applyAlignment="1">
      <alignment/>
      <protection/>
    </xf>
    <xf numFmtId="3" fontId="24" fillId="4" borderId="0" xfId="22" applyNumberFormat="1" applyFont="1" applyFill="1" applyAlignment="1">
      <alignment horizontal="right"/>
      <protection/>
    </xf>
    <xf numFmtId="3" fontId="27" fillId="4" borderId="26" xfId="22" applyNumberFormat="1" applyFont="1" applyFill="1" applyBorder="1" applyAlignment="1">
      <alignment horizontal="right"/>
      <protection/>
    </xf>
    <xf numFmtId="3" fontId="27" fillId="4" borderId="41" xfId="22" applyNumberFormat="1" applyFont="1" applyFill="1" applyBorder="1" applyAlignment="1">
      <alignment horizontal="right"/>
      <protection/>
    </xf>
    <xf numFmtId="3" fontId="32" fillId="4" borderId="42" xfId="22" applyNumberFormat="1" applyFont="1" applyFill="1" applyBorder="1" applyAlignment="1">
      <alignment horizontal="right"/>
      <protection/>
    </xf>
    <xf numFmtId="0" fontId="1" fillId="4" borderId="0" xfId="26" applyFill="1">
      <alignment/>
      <protection/>
    </xf>
    <xf numFmtId="0" fontId="16" fillId="4" borderId="0" xfId="26" applyFont="1" applyFill="1" applyAlignment="1">
      <alignment horizontal="right"/>
      <protection/>
    </xf>
    <xf numFmtId="0" fontId="1" fillId="4" borderId="0" xfId="26" applyFont="1" applyFill="1">
      <alignment/>
      <protection/>
    </xf>
    <xf numFmtId="0" fontId="21" fillId="4" borderId="0" xfId="26" applyFont="1" applyFill="1">
      <alignment/>
      <protection/>
    </xf>
    <xf numFmtId="0" fontId="64" fillId="4" borderId="0" xfId="26" applyFont="1" applyFill="1" applyAlignment="1">
      <alignment/>
      <protection/>
    </xf>
    <xf numFmtId="0" fontId="0" fillId="4" borderId="1" xfId="20" applyFill="1" applyBorder="1" applyAlignment="1">
      <alignment horizontal="center"/>
    </xf>
    <xf numFmtId="167" fontId="0" fillId="4" borderId="1" xfId="20" applyNumberFormat="1" applyFill="1" applyBorder="1" applyAlignment="1">
      <alignment horizontal="center" vertical="center"/>
    </xf>
    <xf numFmtId="49" fontId="1" fillId="4" borderId="1" xfId="26" applyNumberFormat="1" applyFill="1" applyBorder="1" applyAlignment="1">
      <alignment horizontal="center"/>
      <protection/>
    </xf>
    <xf numFmtId="2" fontId="1" fillId="4" borderId="1" xfId="26" applyNumberFormat="1" applyFill="1" applyBorder="1" applyAlignment="1">
      <alignment horizontal="center"/>
      <protection/>
    </xf>
    <xf numFmtId="165" fontId="1" fillId="4" borderId="0" xfId="26" applyNumberFormat="1" applyFill="1">
      <alignment/>
      <protection/>
    </xf>
    <xf numFmtId="0" fontId="3" fillId="4" borderId="0" xfId="26" applyFont="1" applyFill="1" applyBorder="1" applyAlignment="1">
      <alignment/>
      <protection/>
    </xf>
    <xf numFmtId="0" fontId="61" fillId="4" borderId="0" xfId="21" applyFont="1" applyFill="1" applyBorder="1" applyAlignment="1">
      <alignment/>
    </xf>
    <xf numFmtId="0" fontId="20" fillId="4" borderId="0" xfId="26" applyFont="1" applyFill="1" applyBorder="1" applyAlignment="1">
      <alignment/>
      <protection/>
    </xf>
    <xf numFmtId="49" fontId="1" fillId="4" borderId="0" xfId="26" applyNumberFormat="1" applyFill="1" applyBorder="1" applyAlignment="1">
      <alignment horizontal="center"/>
      <protection/>
    </xf>
    <xf numFmtId="2" fontId="1" fillId="4" borderId="0" xfId="26" applyNumberFormat="1" applyFill="1" applyBorder="1" applyAlignment="1">
      <alignment horizontal="center"/>
      <protection/>
    </xf>
    <xf numFmtId="0" fontId="20" fillId="4" borderId="0" xfId="26" applyFont="1" applyFill="1" applyBorder="1">
      <alignment/>
      <protection/>
    </xf>
    <xf numFmtId="49" fontId="1" fillId="4" borderId="0" xfId="26" applyNumberFormat="1" applyFill="1">
      <alignment/>
      <protection/>
    </xf>
    <xf numFmtId="2" fontId="1" fillId="4" borderId="0" xfId="26" applyNumberFormat="1" applyFill="1">
      <alignment/>
      <protection/>
    </xf>
    <xf numFmtId="0" fontId="17" fillId="4" borderId="0" xfId="26" applyFont="1" applyFill="1" applyAlignment="1">
      <alignment horizontal="center"/>
      <protection/>
    </xf>
    <xf numFmtId="0" fontId="1" fillId="4" borderId="1" xfId="26" applyFill="1" applyBorder="1" applyAlignment="1">
      <alignment horizontal="center" vertical="center"/>
      <protection/>
    </xf>
    <xf numFmtId="0" fontId="1" fillId="4" borderId="1" xfId="26" applyFill="1" applyBorder="1">
      <alignment/>
      <protection/>
    </xf>
    <xf numFmtId="0" fontId="67" fillId="4" borderId="0" xfId="26" applyFont="1" applyFill="1">
      <alignment/>
      <protection/>
    </xf>
    <xf numFmtId="0" fontId="1" fillId="0" borderId="0" xfId="26" applyAlignment="1">
      <alignment vertical="center"/>
      <protection/>
    </xf>
    <xf numFmtId="0" fontId="3" fillId="8" borderId="1" xfId="26" applyFont="1" applyFill="1" applyBorder="1" applyAlignment="1">
      <alignment horizontal="center" vertical="center"/>
      <protection/>
    </xf>
    <xf numFmtId="164" fontId="28" fillId="5" borderId="9" xfId="22" applyNumberFormat="1" applyFont="1" applyFill="1" applyBorder="1" applyAlignment="1" applyProtection="1">
      <alignment/>
      <protection locked="0"/>
    </xf>
    <xf numFmtId="0" fontId="28" fillId="5" borderId="9" xfId="22" applyFont="1" applyFill="1" applyBorder="1" applyAlignment="1" applyProtection="1">
      <alignment/>
      <protection locked="0"/>
    </xf>
    <xf numFmtId="1" fontId="28" fillId="5" borderId="9" xfId="22" applyNumberFormat="1" applyFont="1" applyFill="1" applyBorder="1" applyAlignment="1" applyProtection="1">
      <alignment/>
      <protection locked="0"/>
    </xf>
    <xf numFmtId="0" fontId="0" fillId="5" borderId="9" xfId="22" applyFill="1" applyBorder="1" applyProtection="1">
      <alignment/>
      <protection locked="0"/>
    </xf>
    <xf numFmtId="3" fontId="0" fillId="5" borderId="9" xfId="22" applyNumberFormat="1" applyFill="1" applyBorder="1" applyProtection="1">
      <alignment/>
      <protection locked="0"/>
    </xf>
    <xf numFmtId="0" fontId="45" fillId="9" borderId="43" xfId="0" applyFont="1" applyFill="1" applyBorder="1" applyProtection="1">
      <protection locked="0"/>
    </xf>
    <xf numFmtId="3" fontId="45" fillId="9" borderId="41" xfId="0" applyNumberFormat="1" applyFont="1" applyFill="1" applyBorder="1" applyProtection="1">
      <protection locked="0"/>
    </xf>
    <xf numFmtId="0" fontId="0" fillId="0" borderId="10" xfId="22" applyFont="1" applyBorder="1">
      <alignment/>
      <protection/>
    </xf>
    <xf numFmtId="0" fontId="9" fillId="4" borderId="0" xfId="22" applyFont="1" applyFill="1">
      <alignment/>
      <protection/>
    </xf>
    <xf numFmtId="0" fontId="56" fillId="4" borderId="0" xfId="0" applyFont="1" applyFill="1" applyAlignment="1">
      <alignment horizontal="center"/>
    </xf>
    <xf numFmtId="0" fontId="57" fillId="4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/>
    </xf>
    <xf numFmtId="0" fontId="42" fillId="10" borderId="0" xfId="0" applyFont="1" applyFill="1" applyAlignment="1">
      <alignment horizontal="center" vertical="center"/>
    </xf>
    <xf numFmtId="0" fontId="58" fillId="4" borderId="0" xfId="22" applyFont="1" applyFill="1" applyAlignment="1">
      <alignment horizontal="center"/>
      <protection/>
    </xf>
    <xf numFmtId="0" fontId="59" fillId="4" borderId="0" xfId="22" applyFont="1" applyFill="1" applyAlignment="1">
      <alignment horizontal="center"/>
      <protection/>
    </xf>
    <xf numFmtId="0" fontId="60" fillId="2" borderId="27" xfId="22" applyFont="1" applyFill="1" applyBorder="1" applyAlignment="1">
      <alignment horizontal="center"/>
      <protection/>
    </xf>
    <xf numFmtId="0" fontId="30" fillId="2" borderId="17" xfId="22" applyFont="1" applyFill="1" applyBorder="1" applyAlignment="1">
      <alignment horizontal="center" vertical="center" wrapText="1"/>
      <protection/>
    </xf>
    <xf numFmtId="0" fontId="30" fillId="2" borderId="12" xfId="22" applyFont="1" applyFill="1" applyBorder="1" applyAlignment="1">
      <alignment horizontal="center" vertical="center" wrapText="1"/>
      <protection/>
    </xf>
    <xf numFmtId="0" fontId="24" fillId="2" borderId="8" xfId="22" applyFont="1" applyFill="1" applyBorder="1" applyAlignment="1">
      <alignment horizontal="center" vertical="center" wrapText="1"/>
      <protection/>
    </xf>
    <xf numFmtId="0" fontId="24" fillId="2" borderId="7" xfId="22" applyFont="1" applyFill="1" applyBorder="1" applyAlignment="1">
      <alignment horizontal="center" vertical="center" wrapText="1"/>
      <protection/>
    </xf>
    <xf numFmtId="0" fontId="24" fillId="2" borderId="17" xfId="22" applyFont="1" applyFill="1" applyBorder="1" applyAlignment="1">
      <alignment horizontal="center" vertical="center"/>
      <protection/>
    </xf>
    <xf numFmtId="0" fontId="44" fillId="4" borderId="44" xfId="22" applyFont="1" applyFill="1" applyBorder="1" applyAlignment="1">
      <alignment horizontal="center" vertical="center"/>
      <protection/>
    </xf>
    <xf numFmtId="0" fontId="44" fillId="4" borderId="45" xfId="22" applyFont="1" applyFill="1" applyBorder="1" applyAlignment="1">
      <alignment horizontal="center" vertical="center"/>
      <protection/>
    </xf>
    <xf numFmtId="0" fontId="0" fillId="4" borderId="10" xfId="22" applyFont="1" applyFill="1" applyBorder="1" applyAlignment="1">
      <alignment horizontal="left" wrapText="1"/>
      <protection/>
    </xf>
    <xf numFmtId="0" fontId="0" fillId="4" borderId="3" xfId="22" applyFont="1" applyFill="1" applyBorder="1" applyAlignment="1">
      <alignment horizontal="left" wrapText="1"/>
      <protection/>
    </xf>
    <xf numFmtId="0" fontId="0" fillId="4" borderId="39" xfId="22" applyFont="1" applyFill="1" applyBorder="1" applyAlignment="1">
      <alignment horizontal="left" wrapText="1"/>
      <protection/>
    </xf>
    <xf numFmtId="0" fontId="28" fillId="4" borderId="18" xfId="22" applyFont="1" applyFill="1" applyBorder="1" applyAlignment="1">
      <alignment horizontal="left"/>
      <protection/>
    </xf>
    <xf numFmtId="0" fontId="28" fillId="4" borderId="4" xfId="22" applyFont="1" applyFill="1" applyBorder="1" applyAlignment="1">
      <alignment horizontal="left"/>
      <protection/>
    </xf>
    <xf numFmtId="0" fontId="24" fillId="2" borderId="16" xfId="22" applyFont="1" applyFill="1" applyBorder="1" applyAlignment="1">
      <alignment horizontal="center" vertical="center" wrapText="1"/>
      <protection/>
    </xf>
    <xf numFmtId="0" fontId="24" fillId="2" borderId="13" xfId="22" applyFont="1" applyFill="1" applyBorder="1" applyAlignment="1">
      <alignment horizontal="center" vertical="center" wrapText="1"/>
      <protection/>
    </xf>
    <xf numFmtId="0" fontId="49" fillId="2" borderId="17" xfId="22" applyFont="1" applyFill="1" applyBorder="1" applyAlignment="1">
      <alignment horizontal="center" vertical="center" wrapText="1"/>
      <protection/>
    </xf>
    <xf numFmtId="0" fontId="49" fillId="2" borderId="12" xfId="22" applyFont="1" applyFill="1" applyBorder="1" applyAlignment="1">
      <alignment horizontal="center" vertical="center" wrapText="1"/>
      <protection/>
    </xf>
    <xf numFmtId="0" fontId="20" fillId="4" borderId="1" xfId="26" applyFont="1" applyFill="1" applyBorder="1" applyAlignment="1">
      <alignment/>
      <protection/>
    </xf>
    <xf numFmtId="0" fontId="1" fillId="4" borderId="46" xfId="26" applyFont="1" applyFill="1" applyBorder="1" applyAlignment="1">
      <alignment horizontal="center" wrapText="1"/>
      <protection/>
    </xf>
    <xf numFmtId="0" fontId="17" fillId="10" borderId="0" xfId="26" applyFont="1" applyFill="1" applyAlignment="1">
      <alignment horizontal="center"/>
      <protection/>
    </xf>
    <xf numFmtId="0" fontId="16" fillId="4" borderId="0" xfId="26" applyFont="1" applyFill="1" applyAlignment="1">
      <alignment horizontal="center"/>
      <protection/>
    </xf>
    <xf numFmtId="0" fontId="1" fillId="4" borderId="0" xfId="26" applyFont="1" applyFill="1" applyAlignment="1">
      <alignment horizontal="center" wrapText="1"/>
      <protection/>
    </xf>
    <xf numFmtId="0" fontId="3" fillId="8" borderId="1" xfId="26" applyFont="1" applyFill="1" applyBorder="1" applyAlignment="1">
      <alignment horizontal="center" vertical="center"/>
      <protection/>
    </xf>
    <xf numFmtId="0" fontId="66" fillId="4" borderId="1" xfId="21" applyFont="1" applyFill="1" applyBorder="1" applyAlignment="1">
      <alignment/>
    </xf>
    <xf numFmtId="2" fontId="1" fillId="4" borderId="1" xfId="26" applyNumberFormat="1" applyFill="1" applyBorder="1" applyAlignment="1">
      <alignment horizontal="center"/>
      <protection/>
    </xf>
    <xf numFmtId="0" fontId="1" fillId="4" borderId="46" xfId="26" applyFont="1" applyFill="1" applyBorder="1" applyAlignment="1">
      <alignment horizontal="center"/>
      <protection/>
    </xf>
    <xf numFmtId="0" fontId="3" fillId="7" borderId="1" xfId="26" applyFont="1" applyFill="1" applyBorder="1" applyAlignment="1">
      <alignment horizontal="center" vertical="center" wrapText="1"/>
      <protection/>
    </xf>
    <xf numFmtId="0" fontId="0" fillId="4" borderId="10" xfId="22" applyFont="1" applyFill="1" applyBorder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Гиперссылка" xfId="21"/>
    <cellStyle name="Обычный 2" xfId="22"/>
    <cellStyle name="Обычный 2 2" xfId="23"/>
    <cellStyle name="Обычный 3" xfId="24"/>
    <cellStyle name="Обычный 3 2" xfId="25"/>
    <cellStyle name="Обычный 4" xfId="26"/>
    <cellStyle name="Процентный 2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"/>
          <c:y val="0.025"/>
          <c:w val="0.72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ТЭО'!$D$44</c:f>
              <c:strCache>
                <c:ptCount val="1"/>
                <c:pt idx="0">
                  <c:v>Люминесцентные лампы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ТЭО'!$B$46:$B$53</c:f>
              <c:strCache/>
            </c:strRef>
          </c:cat>
          <c:val>
            <c:numRef>
              <c:f>'Расчет ТЭО'!$F$46:$F$53</c:f>
              <c:numCache/>
            </c:numRef>
          </c:val>
          <c:smooth val="1"/>
        </c:ser>
        <c:ser>
          <c:idx val="2"/>
          <c:order val="1"/>
          <c:tx>
            <c:strRef>
              <c:f>'Расчет ТЭО'!$G$44</c:f>
              <c:strCache>
                <c:ptCount val="1"/>
                <c:pt idx="0">
                  <c:v>Светодиодные лампы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ТЭО'!$B$46:$B$53</c:f>
              <c:strCache/>
            </c:strRef>
          </c:cat>
          <c:val>
            <c:numRef>
              <c:f>'Расчет ТЭО'!$J$46:$J$53</c:f>
              <c:numCache/>
            </c:numRef>
          </c:val>
          <c:smooth val="1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in"/>
        <c:tickLblPos val="low"/>
        <c:crossAx val="61352985"/>
        <c:crosses val="max"/>
        <c:auto val="1"/>
        <c:lblOffset val="100"/>
        <c:noMultiLvlLbl val="0"/>
      </c:catAx>
      <c:valAx>
        <c:axId val="6135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грн.</a:t>
                </a:r>
              </a:p>
            </c:rich>
          </c:tx>
          <c:layout>
            <c:manualLayout>
              <c:xMode val="edge"/>
              <c:yMode val="edge"/>
              <c:x val="0.0045"/>
              <c:y val="0.4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" sourceLinked="1"/>
        <c:majorTickMark val="out"/>
        <c:minorTickMark val="cross"/>
        <c:tickLblPos val="nextTo"/>
        <c:crossAx val="3664316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82925"/>
          <c:y val="0.33275"/>
          <c:w val="0.1665"/>
          <c:h val="0.221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График повышения цен на электроэнергию</a:t>
            </a:r>
          </a:p>
        </c:rich>
      </c:tx>
      <c:layout>
        <c:manualLayout>
          <c:xMode val="edge"/>
          <c:yMode val="edge"/>
          <c:x val="0.13225"/>
          <c:y val="0.0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785"/>
          <c:w val="0.6112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'Тарифы '!$F$22</c:f>
              <c:strCache>
                <c:ptCount val="1"/>
                <c:pt idx="0">
                  <c:v>Тариф, грн.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name>Степенная аппроксимация</c:name>
            <c:spPr>
              <a:ln w="9525">
                <a:solidFill>
                  <a:srgbClr val="000000"/>
                </a:solidFill>
              </a:ln>
            </c:spPr>
            <c:trendlineType val="power"/>
            <c:forward val="4"/>
            <c:dispEq val="0"/>
            <c:dispRSqr val="0"/>
          </c:trendline>
          <c:cat>
            <c:strRef>
              <c:f>'Тарифы '!$E$23:$E$32</c:f>
              <c:strCache/>
            </c:strRef>
          </c:cat>
          <c:val>
            <c:numRef>
              <c:f>'Тарифы '!$F$23:$F$28</c:f>
              <c:numCache/>
            </c:numRef>
          </c:val>
          <c:smooth val="0"/>
        </c:ser>
        <c:dropLines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0.00" sourceLinked="1"/>
        <c:majorTickMark val="out"/>
        <c:minorTickMark val="none"/>
        <c:tickLblPos val="nextTo"/>
        <c:crossAx val="3535859"/>
        <c:crosses val="autoZero"/>
        <c:auto val="1"/>
        <c:lblOffset val="100"/>
        <c:noMultiLvlLbl val="0"/>
      </c:catAx>
      <c:valAx>
        <c:axId val="3535859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53059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675"/>
          <c:y val="0.25175"/>
          <c:w val="0.2575"/>
          <c:h val="0.44"/>
        </c:manualLayout>
      </c:layout>
      <c:overlay val="1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FED084-C18E-4C57-8331-2D5907F6416F}" type="doc">
      <dgm:prSet loTypeId="urn:microsoft.com/office/officeart/2005/8/layout/chevron1" loCatId="process" qsTypeId="urn:microsoft.com/office/officeart/2005/8/quickstyle/simple1" qsCatId="simple" csTypeId="urn:microsoft.com/office/officeart/2005/8/colors/accent1_2" csCatId="accent1" phldr="1"/>
      <dgm:spPr/>
    </dgm:pt>
    <dgm:pt modelId="{17498617-2BD2-4485-B216-831D104CC5FE}">
      <dgm:prSet phldrT="[Текст]" custT="1"/>
      <dgm:spPr/>
      <dgm:t>
        <a:bodyPr/>
        <a:lstStyle/>
        <a:p>
          <a:r>
            <a:rPr lang="ru-RU" sz="1400" b="0"/>
            <a:t>эффективно</a:t>
          </a:r>
        </a:p>
      </dgm:t>
    </dgm:pt>
    <dgm:pt modelId="{1F094742-456A-4935-939D-52B164D03F84}" type="parTrans" cxnId="{5B9520EE-01E0-4CF5-8C76-BED31EF5AA69}">
      <dgm:prSet/>
      <dgm:spPr/>
      <dgm:t>
        <a:bodyPr/>
        <a:lstStyle/>
        <a:p>
          <a:endParaRPr lang="ru-RU" sz="1800" b="0"/>
        </a:p>
      </dgm:t>
    </dgm:pt>
    <dgm:pt modelId="{51307DCB-AC4C-4399-BAF0-EAD4DB3D3F46}" type="sibTrans" cxnId="{5B9520EE-01E0-4CF5-8C76-BED31EF5AA69}">
      <dgm:prSet/>
      <dgm:spPr/>
      <dgm:t>
        <a:bodyPr/>
        <a:lstStyle/>
        <a:p>
          <a:endParaRPr lang="ru-RU" sz="1800" b="0"/>
        </a:p>
      </dgm:t>
    </dgm:pt>
    <dgm:pt modelId="{A40CED29-097D-4FBD-B3EA-E9A5F3C280CB}">
      <dgm:prSet phldrT="[Текст]" custT="1"/>
      <dgm:spPr/>
      <dgm:t>
        <a:bodyPr/>
        <a:lstStyle/>
        <a:p>
          <a:r>
            <a:rPr lang="ru-RU" sz="1400" b="0"/>
            <a:t>перспективно</a:t>
          </a:r>
        </a:p>
      </dgm:t>
    </dgm:pt>
    <dgm:pt modelId="{0ED93748-4CFC-4A87-8947-F1CD18EBA794}" type="parTrans" cxnId="{79EAE3DF-A42E-4732-A458-F5426A5FF2DF}">
      <dgm:prSet/>
      <dgm:spPr/>
      <dgm:t>
        <a:bodyPr/>
        <a:lstStyle/>
        <a:p>
          <a:endParaRPr lang="ru-RU" sz="1800" b="0"/>
        </a:p>
      </dgm:t>
    </dgm:pt>
    <dgm:pt modelId="{5E988256-04DD-4A27-8F67-7F37A0A5B156}" type="sibTrans" cxnId="{79EAE3DF-A42E-4732-A458-F5426A5FF2DF}">
      <dgm:prSet/>
      <dgm:spPr/>
      <dgm:t>
        <a:bodyPr/>
        <a:lstStyle/>
        <a:p>
          <a:endParaRPr lang="ru-RU" sz="1800" b="0"/>
        </a:p>
      </dgm:t>
    </dgm:pt>
    <dgm:pt modelId="{4A237F78-87E0-4FDC-948D-772FF01A2FF4}">
      <dgm:prSet phldrT="[Текст]" custT="1"/>
      <dgm:spPr/>
      <dgm:t>
        <a:bodyPr/>
        <a:lstStyle/>
        <a:p>
          <a:r>
            <a:rPr lang="ru-RU" sz="1400" b="0"/>
            <a:t>разумно</a:t>
          </a:r>
        </a:p>
      </dgm:t>
    </dgm:pt>
    <dgm:pt modelId="{73FE0AB8-1DB0-419D-BCE4-8FC023C79FD7}" type="parTrans" cxnId="{84710BCD-756F-491E-989C-5C81FA86294C}">
      <dgm:prSet/>
      <dgm:spPr/>
      <dgm:t>
        <a:bodyPr/>
        <a:lstStyle/>
        <a:p>
          <a:endParaRPr lang="ru-RU" sz="1800" b="0"/>
        </a:p>
      </dgm:t>
    </dgm:pt>
    <dgm:pt modelId="{C0C00FF6-2049-4AF3-9BEB-1D7DF4B65444}" type="sibTrans" cxnId="{84710BCD-756F-491E-989C-5C81FA86294C}">
      <dgm:prSet/>
      <dgm:spPr/>
      <dgm:t>
        <a:bodyPr/>
        <a:lstStyle/>
        <a:p>
          <a:endParaRPr lang="ru-RU" sz="1800" b="0"/>
        </a:p>
      </dgm:t>
    </dgm:pt>
    <dgm:pt modelId="{ED858F72-14DE-4F90-87A1-1C0AA4875F04}" type="pres">
      <dgm:prSet presAssocID="{E1FED084-C18E-4C57-8331-2D5907F6416F}" presName="Name0" presStyleCnt="0">
        <dgm:presLayoutVars>
          <dgm:dir/>
          <dgm:animLvl val="lvl"/>
          <dgm:resizeHandles val="exact"/>
        </dgm:presLayoutVars>
      </dgm:prSet>
      <dgm:spPr/>
    </dgm:pt>
    <dgm:pt modelId="{028E0FAB-545A-4241-B06D-F9057609C62D}" type="pres">
      <dgm:prSet presAssocID="{17498617-2BD2-4485-B216-831D104CC5FE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8D04DFBA-8D8B-4D73-A1DC-A873ED19FEF1}" type="pres">
      <dgm:prSet presAssocID="{51307DCB-AC4C-4399-BAF0-EAD4DB3D3F46}" presName="parTxOnlySpace" presStyleCnt="0"/>
      <dgm:spPr/>
    </dgm:pt>
    <dgm:pt modelId="{24F1CFFF-8A87-4E0E-8778-25F4FCAB0EBB}" type="pres">
      <dgm:prSet presAssocID="{A40CED29-097D-4FBD-B3EA-E9A5F3C280CB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0AF75BED-0D6F-45AA-81F7-1195067B6E93}" type="pres">
      <dgm:prSet presAssocID="{5E988256-04DD-4A27-8F67-7F37A0A5B156}" presName="parTxOnlySpace" presStyleCnt="0"/>
      <dgm:spPr/>
    </dgm:pt>
    <dgm:pt modelId="{13D24E79-E6C9-4248-B878-2C7C1CB8BFAF}" type="pres">
      <dgm:prSet presAssocID="{4A237F78-87E0-4FDC-948D-772FF01A2FF4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5828E7E9-0A61-469C-8656-B85C1AE00C02}" type="presOf" srcId="{A40CED29-097D-4FBD-B3EA-E9A5F3C280CB}" destId="{24F1CFFF-8A87-4E0E-8778-25F4FCAB0EBB}" srcOrd="0" destOrd="0" presId="urn:microsoft.com/office/officeart/2005/8/layout/chevron1"/>
    <dgm:cxn modelId="{F2F3A6E1-AC2A-49B8-B801-FEFD6D22409B}" type="presOf" srcId="{17498617-2BD2-4485-B216-831D104CC5FE}" destId="{028E0FAB-545A-4241-B06D-F9057609C62D}" srcOrd="0" destOrd="0" presId="urn:microsoft.com/office/officeart/2005/8/layout/chevron1"/>
    <dgm:cxn modelId="{FD0F06D1-8595-4116-8F52-D12D015D5810}" type="presOf" srcId="{E1FED084-C18E-4C57-8331-2D5907F6416F}" destId="{ED858F72-14DE-4F90-87A1-1C0AA4875F04}" srcOrd="0" destOrd="0" presId="urn:microsoft.com/office/officeart/2005/8/layout/chevron1"/>
    <dgm:cxn modelId="{84710BCD-756F-491E-989C-5C81FA86294C}" srcId="{E1FED084-C18E-4C57-8331-2D5907F6416F}" destId="{4A237F78-87E0-4FDC-948D-772FF01A2FF4}" srcOrd="2" destOrd="0" parTransId="{73FE0AB8-1DB0-419D-BCE4-8FC023C79FD7}" sibTransId="{C0C00FF6-2049-4AF3-9BEB-1D7DF4B65444}"/>
    <dgm:cxn modelId="{6171A8F2-8E33-4DAE-A73F-25360C89D786}" type="presOf" srcId="{4A237F78-87E0-4FDC-948D-772FF01A2FF4}" destId="{13D24E79-E6C9-4248-B878-2C7C1CB8BFAF}" srcOrd="0" destOrd="0" presId="urn:microsoft.com/office/officeart/2005/8/layout/chevron1"/>
    <dgm:cxn modelId="{79EAE3DF-A42E-4732-A458-F5426A5FF2DF}" srcId="{E1FED084-C18E-4C57-8331-2D5907F6416F}" destId="{A40CED29-097D-4FBD-B3EA-E9A5F3C280CB}" srcOrd="1" destOrd="0" parTransId="{0ED93748-4CFC-4A87-8947-F1CD18EBA794}" sibTransId="{5E988256-04DD-4A27-8F67-7F37A0A5B156}"/>
    <dgm:cxn modelId="{5B9520EE-01E0-4CF5-8C76-BED31EF5AA69}" srcId="{E1FED084-C18E-4C57-8331-2D5907F6416F}" destId="{17498617-2BD2-4485-B216-831D104CC5FE}" srcOrd="0" destOrd="0" parTransId="{1F094742-456A-4935-939D-52B164D03F84}" sibTransId="{51307DCB-AC4C-4399-BAF0-EAD4DB3D3F46}"/>
    <dgm:cxn modelId="{F47F7500-3790-4721-A691-C6B9DCA9C6DF}" type="presParOf" srcId="{ED858F72-14DE-4F90-87A1-1C0AA4875F04}" destId="{028E0FAB-545A-4241-B06D-F9057609C62D}" srcOrd="0" destOrd="0" presId="urn:microsoft.com/office/officeart/2005/8/layout/chevron1"/>
    <dgm:cxn modelId="{3D78EEC9-A741-4823-B801-A76185E09E32}" type="presParOf" srcId="{ED858F72-14DE-4F90-87A1-1C0AA4875F04}" destId="{8D04DFBA-8D8B-4D73-A1DC-A873ED19FEF1}" srcOrd="1" destOrd="0" presId="urn:microsoft.com/office/officeart/2005/8/layout/chevron1"/>
    <dgm:cxn modelId="{50C789F4-565E-4D8F-84CA-549C728148EB}" type="presParOf" srcId="{ED858F72-14DE-4F90-87A1-1C0AA4875F04}" destId="{24F1CFFF-8A87-4E0E-8778-25F4FCAB0EBB}" srcOrd="2" destOrd="0" presId="urn:microsoft.com/office/officeart/2005/8/layout/chevron1"/>
    <dgm:cxn modelId="{2AA02101-C978-4AB7-8EF0-1746568977C6}" type="presParOf" srcId="{ED858F72-14DE-4F90-87A1-1C0AA4875F04}" destId="{0AF75BED-0D6F-45AA-81F7-1195067B6E93}" srcOrd="3" destOrd="0" presId="urn:microsoft.com/office/officeart/2005/8/layout/chevron1"/>
    <dgm:cxn modelId="{21F653F7-9C4E-4368-B5E9-7C8010B8A88D}" type="presParOf" srcId="{ED858F72-14DE-4F90-87A1-1C0AA4875F04}" destId="{13D24E79-E6C9-4248-B878-2C7C1CB8BFAF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28E0FAB-545A-4241-B06D-F9057609C62D}">
      <dsp:nvSpPr>
        <dsp:cNvPr id="0" name=""/>
        <dsp:cNvSpPr/>
      </dsp:nvSpPr>
      <dsp:spPr>
        <a:xfrm>
          <a:off x="1502" y="0"/>
          <a:ext cx="1830992" cy="502347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18669" rIns="18669" bIns="18669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0" kern="1200"/>
            <a:t>эффективно</a:t>
          </a:r>
        </a:p>
      </dsp:txBody>
      <dsp:txXfrm>
        <a:off x="252676" y="0"/>
        <a:ext cx="1328645" cy="502347"/>
      </dsp:txXfrm>
    </dsp:sp>
    <dsp:sp modelId="{24F1CFFF-8A87-4E0E-8778-25F4FCAB0EBB}">
      <dsp:nvSpPr>
        <dsp:cNvPr id="0" name=""/>
        <dsp:cNvSpPr/>
      </dsp:nvSpPr>
      <dsp:spPr>
        <a:xfrm>
          <a:off x="1649395" y="0"/>
          <a:ext cx="1830992" cy="502347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18669" rIns="18669" bIns="18669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0" kern="1200"/>
            <a:t>перспективно</a:t>
          </a:r>
        </a:p>
      </dsp:txBody>
      <dsp:txXfrm>
        <a:off x="1900569" y="0"/>
        <a:ext cx="1328645" cy="502347"/>
      </dsp:txXfrm>
    </dsp:sp>
    <dsp:sp modelId="{13D24E79-E6C9-4248-B878-2C7C1CB8BFAF}">
      <dsp:nvSpPr>
        <dsp:cNvPr id="0" name=""/>
        <dsp:cNvSpPr/>
      </dsp:nvSpPr>
      <dsp:spPr>
        <a:xfrm>
          <a:off x="3297288" y="0"/>
          <a:ext cx="1830992" cy="502347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18669" rIns="18669" bIns="18669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0" kern="1200"/>
            <a:t>разумно</a:t>
          </a:r>
        </a:p>
      </dsp:txBody>
      <dsp:txXfrm>
        <a:off x="3548462" y="0"/>
        <a:ext cx="1328645" cy="50234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100539</xdr:colOff>
      <xdr:row>37</xdr:row>
      <xdr:rowOff>80963</xdr:rowOff>
    </xdr:from>
    <xdr:to>
      <xdr:col>7</xdr:col>
      <xdr:colOff>605364</xdr:colOff>
      <xdr:row>40</xdr:row>
      <xdr:rowOff>28575</xdr:rowOff>
    </xdr:to>
    <xdr:graphicFrame macro="">
      <xdr:nvGraphicFramePr>
        <xdr:cNvPr id="3" name="Схема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609600</xdr:colOff>
      <xdr:row>0</xdr:row>
      <xdr:rowOff>38100</xdr:rowOff>
    </xdr:from>
    <xdr:to>
      <xdr:col>6</xdr:col>
      <xdr:colOff>571500</xdr:colOff>
      <xdr:row>5</xdr:row>
      <xdr:rowOff>171450</xdr:rowOff>
    </xdr:to>
    <xdr:pic>
      <xdr:nvPicPr>
        <xdr:cNvPr id="1034" name="Рисунок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100"/>
          <a:ext cx="3619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17</xdr:row>
      <xdr:rowOff>47625</xdr:rowOff>
    </xdr:from>
    <xdr:to>
      <xdr:col>6</xdr:col>
      <xdr:colOff>561975</xdr:colOff>
      <xdr:row>19</xdr:row>
      <xdr:rowOff>304800</xdr:rowOff>
    </xdr:to>
    <xdr:pic>
      <xdr:nvPicPr>
        <xdr:cNvPr id="3173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86075" y="3762375"/>
          <a:ext cx="962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30</xdr:row>
      <xdr:rowOff>28575</xdr:rowOff>
    </xdr:from>
    <xdr:to>
      <xdr:col>6</xdr:col>
      <xdr:colOff>561975</xdr:colOff>
      <xdr:row>32</xdr:row>
      <xdr:rowOff>304800</xdr:rowOff>
    </xdr:to>
    <xdr:pic>
      <xdr:nvPicPr>
        <xdr:cNvPr id="3175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5600" y="7791450"/>
          <a:ext cx="95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66675</xdr:rowOff>
    </xdr:from>
    <xdr:to>
      <xdr:col>2</xdr:col>
      <xdr:colOff>285750</xdr:colOff>
      <xdr:row>21</xdr:row>
      <xdr:rowOff>219075</xdr:rowOff>
    </xdr:to>
    <xdr:sp macro="" textlink="">
      <xdr:nvSpPr>
        <xdr:cNvPr id="7" name="Стрелка вниз 6"/>
        <xdr:cNvSpPr/>
      </xdr:nvSpPr>
      <xdr:spPr>
        <a:xfrm>
          <a:off x="771525" y="4724400"/>
          <a:ext cx="361950" cy="466725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</xdr:col>
      <xdr:colOff>85725</xdr:colOff>
      <xdr:row>23</xdr:row>
      <xdr:rowOff>114300</xdr:rowOff>
    </xdr:from>
    <xdr:to>
      <xdr:col>3</xdr:col>
      <xdr:colOff>114300</xdr:colOff>
      <xdr:row>25</xdr:row>
      <xdr:rowOff>266700</xdr:rowOff>
    </xdr:to>
    <xdr:pic>
      <xdr:nvPicPr>
        <xdr:cNvPr id="3178" name="Рисунок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87" b="8445"/>
        <a:stretch>
          <a:fillRect/>
        </a:stretch>
      </xdr:blipFill>
      <xdr:spPr bwMode="auto">
        <a:xfrm>
          <a:off x="323850" y="5715000"/>
          <a:ext cx="1247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85725</xdr:rowOff>
    </xdr:from>
    <xdr:to>
      <xdr:col>3</xdr:col>
      <xdr:colOff>95250</xdr:colOff>
      <xdr:row>38</xdr:row>
      <xdr:rowOff>228600</xdr:rowOff>
    </xdr:to>
    <xdr:pic>
      <xdr:nvPicPr>
        <xdr:cNvPr id="3179" name="Рисунок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87" b="9783"/>
        <a:stretch>
          <a:fillRect/>
        </a:stretch>
      </xdr:blipFill>
      <xdr:spPr bwMode="auto">
        <a:xfrm>
          <a:off x="304800" y="9734550"/>
          <a:ext cx="1247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6</xdr:row>
      <xdr:rowOff>19050</xdr:rowOff>
    </xdr:from>
    <xdr:to>
      <xdr:col>10</xdr:col>
      <xdr:colOff>0</xdr:colOff>
      <xdr:row>6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>
          <a:off x="228600" y="1162050"/>
          <a:ext cx="6448425" cy="0"/>
        </a:xfrm>
        <a:prstGeom prst="line">
          <a:avLst/>
        </a:prstGeom>
        <a:ln w="57150">
          <a:solidFill>
            <a:srgbClr val="92D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41</xdr:row>
      <xdr:rowOff>76200</xdr:rowOff>
    </xdr:from>
    <xdr:to>
      <xdr:col>10</xdr:col>
      <xdr:colOff>0</xdr:colOff>
      <xdr:row>41</xdr:row>
      <xdr:rowOff>76200</xdr:rowOff>
    </xdr:to>
    <xdr:cxnSp macro="">
      <xdr:nvCxnSpPr>
        <xdr:cNvPr id="31" name="Прямая соединительная линия 30"/>
        <xdr:cNvCxnSpPr/>
      </xdr:nvCxnSpPr>
      <xdr:spPr>
        <a:xfrm>
          <a:off x="228600" y="11049000"/>
          <a:ext cx="6448425" cy="0"/>
        </a:xfrm>
        <a:prstGeom prst="line">
          <a:avLst/>
        </a:prstGeom>
        <a:ln w="5715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428625</xdr:colOff>
      <xdr:row>4</xdr:row>
      <xdr:rowOff>133350</xdr:rowOff>
    </xdr:to>
    <xdr:pic>
      <xdr:nvPicPr>
        <xdr:cNvPr id="3193" name="Рисунок 3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38100"/>
          <a:ext cx="2867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17</xdr:row>
      <xdr:rowOff>95250</xdr:rowOff>
    </xdr:from>
    <xdr:to>
      <xdr:col>3</xdr:col>
      <xdr:colOff>66675</xdr:colOff>
      <xdr:row>19</xdr:row>
      <xdr:rowOff>200025</xdr:rowOff>
    </xdr:to>
    <xdr:grpSp>
      <xdr:nvGrpSpPr>
        <xdr:cNvPr id="2" name="Группа 1"/>
        <xdr:cNvGrpSpPr/>
      </xdr:nvGrpSpPr>
      <xdr:grpSpPr>
        <a:xfrm>
          <a:off x="371475" y="3810000"/>
          <a:ext cx="1152525" cy="733425"/>
          <a:chOff x="348192" y="3810000"/>
          <a:chExt cx="1160991" cy="742157"/>
        </a:xfrm>
      </xdr:grpSpPr>
      <xdr:pic>
        <xdr:nvPicPr>
          <xdr:cNvPr id="3192" name="Рисунок 33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738" b="32392"/>
          <a:stretch>
            <a:fillRect/>
          </a:stretch>
        </xdr:blipFill>
        <xdr:spPr bwMode="auto">
          <a:xfrm>
            <a:off x="348192" y="4019474"/>
            <a:ext cx="1160991" cy="401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37" name="Прямая соединительная линия 36"/>
          <xdr:cNvCxnSpPr/>
        </xdr:nvCxnSpPr>
        <xdr:spPr>
          <a:xfrm>
            <a:off x="350514" y="3810000"/>
            <a:ext cx="1102071" cy="742157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8" name="Прямая соединительная линия 37"/>
          <xdr:cNvCxnSpPr/>
        </xdr:nvCxnSpPr>
        <xdr:spPr>
          <a:xfrm flipH="1">
            <a:off x="374314" y="3833749"/>
            <a:ext cx="1108746" cy="718408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561975</xdr:colOff>
      <xdr:row>23</xdr:row>
      <xdr:rowOff>228600</xdr:rowOff>
    </xdr:from>
    <xdr:to>
      <xdr:col>4</xdr:col>
      <xdr:colOff>495300</xdr:colOff>
      <xdr:row>25</xdr:row>
      <xdr:rowOff>104775</xdr:rowOff>
    </xdr:to>
    <xdr:sp macro="" textlink="">
      <xdr:nvSpPr>
        <xdr:cNvPr id="34" name="Равно 33"/>
        <xdr:cNvSpPr/>
      </xdr:nvSpPr>
      <xdr:spPr>
        <a:xfrm>
          <a:off x="2019300" y="5829300"/>
          <a:ext cx="542925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114300</xdr:colOff>
      <xdr:row>23</xdr:row>
      <xdr:rowOff>228600</xdr:rowOff>
    </xdr:from>
    <xdr:to>
      <xdr:col>7</xdr:col>
      <xdr:colOff>666750</xdr:colOff>
      <xdr:row>25</xdr:row>
      <xdr:rowOff>104775</xdr:rowOff>
    </xdr:to>
    <xdr:sp macro="" textlink="">
      <xdr:nvSpPr>
        <xdr:cNvPr id="35" name="Равно 34"/>
        <xdr:cNvSpPr/>
      </xdr:nvSpPr>
      <xdr:spPr>
        <a:xfrm>
          <a:off x="4267200" y="5829300"/>
          <a:ext cx="552450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104775</xdr:colOff>
      <xdr:row>17</xdr:row>
      <xdr:rowOff>228600</xdr:rowOff>
    </xdr:from>
    <xdr:to>
      <xdr:col>7</xdr:col>
      <xdr:colOff>657225</xdr:colOff>
      <xdr:row>19</xdr:row>
      <xdr:rowOff>104775</xdr:rowOff>
    </xdr:to>
    <xdr:sp macro="" textlink="">
      <xdr:nvSpPr>
        <xdr:cNvPr id="36" name="Равно 35"/>
        <xdr:cNvSpPr/>
      </xdr:nvSpPr>
      <xdr:spPr>
        <a:xfrm>
          <a:off x="4257675" y="3943350"/>
          <a:ext cx="552450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561975</xdr:colOff>
      <xdr:row>17</xdr:row>
      <xdr:rowOff>228600</xdr:rowOff>
    </xdr:from>
    <xdr:to>
      <xdr:col>4</xdr:col>
      <xdr:colOff>495300</xdr:colOff>
      <xdr:row>19</xdr:row>
      <xdr:rowOff>104775</xdr:rowOff>
    </xdr:to>
    <xdr:sp macro="" textlink="">
      <xdr:nvSpPr>
        <xdr:cNvPr id="39" name="Равно 38"/>
        <xdr:cNvSpPr/>
      </xdr:nvSpPr>
      <xdr:spPr>
        <a:xfrm>
          <a:off x="2019300" y="3943350"/>
          <a:ext cx="542925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142875</xdr:colOff>
      <xdr:row>30</xdr:row>
      <xdr:rowOff>95250</xdr:rowOff>
    </xdr:from>
    <xdr:to>
      <xdr:col>3</xdr:col>
      <xdr:colOff>76200</xdr:colOff>
      <xdr:row>32</xdr:row>
      <xdr:rowOff>200025</xdr:rowOff>
    </xdr:to>
    <xdr:grpSp>
      <xdr:nvGrpSpPr>
        <xdr:cNvPr id="45" name="Группа 44"/>
        <xdr:cNvGrpSpPr/>
      </xdr:nvGrpSpPr>
      <xdr:grpSpPr>
        <a:xfrm>
          <a:off x="381000" y="7858125"/>
          <a:ext cx="1152525" cy="733425"/>
          <a:chOff x="348192" y="3810000"/>
          <a:chExt cx="1160991" cy="742157"/>
        </a:xfrm>
      </xdr:grpSpPr>
      <xdr:pic>
        <xdr:nvPicPr>
          <xdr:cNvPr id="46" name="Рисунок 33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738" b="32392"/>
          <a:stretch>
            <a:fillRect/>
          </a:stretch>
        </xdr:blipFill>
        <xdr:spPr bwMode="auto">
          <a:xfrm>
            <a:off x="348192" y="4019474"/>
            <a:ext cx="1160991" cy="401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7" name="Прямая соединительная линия 46"/>
          <xdr:cNvCxnSpPr/>
        </xdr:nvCxnSpPr>
        <xdr:spPr>
          <a:xfrm>
            <a:off x="350514" y="3810000"/>
            <a:ext cx="1102071" cy="742157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8" name="Прямая соединительная линия 47"/>
          <xdr:cNvCxnSpPr/>
        </xdr:nvCxnSpPr>
        <xdr:spPr>
          <a:xfrm flipH="1">
            <a:off x="374314" y="3833749"/>
            <a:ext cx="1108746" cy="718408"/>
          </a:xfrm>
          <a:prstGeom prst="line">
            <a:avLst/>
          </a:prstGeom>
          <a:ln>
            <a:headEnd type="none"/>
            <a:tailEnd type="non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561975</xdr:colOff>
      <xdr:row>30</xdr:row>
      <xdr:rowOff>219075</xdr:rowOff>
    </xdr:from>
    <xdr:to>
      <xdr:col>4</xdr:col>
      <xdr:colOff>495300</xdr:colOff>
      <xdr:row>32</xdr:row>
      <xdr:rowOff>95250</xdr:rowOff>
    </xdr:to>
    <xdr:sp macro="" textlink="">
      <xdr:nvSpPr>
        <xdr:cNvPr id="49" name="Равно 48"/>
        <xdr:cNvSpPr/>
      </xdr:nvSpPr>
      <xdr:spPr>
        <a:xfrm>
          <a:off x="2019300" y="7981950"/>
          <a:ext cx="542925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123825</xdr:colOff>
      <xdr:row>30</xdr:row>
      <xdr:rowOff>228600</xdr:rowOff>
    </xdr:from>
    <xdr:to>
      <xdr:col>7</xdr:col>
      <xdr:colOff>676275</xdr:colOff>
      <xdr:row>32</xdr:row>
      <xdr:rowOff>104775</xdr:rowOff>
    </xdr:to>
    <xdr:sp macro="" textlink="">
      <xdr:nvSpPr>
        <xdr:cNvPr id="50" name="Равно 49"/>
        <xdr:cNvSpPr/>
      </xdr:nvSpPr>
      <xdr:spPr>
        <a:xfrm>
          <a:off x="4276725" y="7991475"/>
          <a:ext cx="552450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561975</xdr:colOff>
      <xdr:row>36</xdr:row>
      <xdr:rowOff>219075</xdr:rowOff>
    </xdr:from>
    <xdr:to>
      <xdr:col>4</xdr:col>
      <xdr:colOff>495300</xdr:colOff>
      <xdr:row>38</xdr:row>
      <xdr:rowOff>95250</xdr:rowOff>
    </xdr:to>
    <xdr:sp macro="" textlink="">
      <xdr:nvSpPr>
        <xdr:cNvPr id="51" name="Равно 50"/>
        <xdr:cNvSpPr/>
      </xdr:nvSpPr>
      <xdr:spPr>
        <a:xfrm>
          <a:off x="2019300" y="9867900"/>
          <a:ext cx="542925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133350</xdr:colOff>
      <xdr:row>36</xdr:row>
      <xdr:rowOff>228600</xdr:rowOff>
    </xdr:from>
    <xdr:to>
      <xdr:col>7</xdr:col>
      <xdr:colOff>685800</xdr:colOff>
      <xdr:row>38</xdr:row>
      <xdr:rowOff>104775</xdr:rowOff>
    </xdr:to>
    <xdr:sp macro="" textlink="">
      <xdr:nvSpPr>
        <xdr:cNvPr id="52" name="Равно 51"/>
        <xdr:cNvSpPr/>
      </xdr:nvSpPr>
      <xdr:spPr>
        <a:xfrm>
          <a:off x="4286250" y="9877425"/>
          <a:ext cx="552450" cy="504825"/>
        </a:xfrm>
        <a:prstGeom prst="mathEqual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533400</xdr:colOff>
      <xdr:row>33</xdr:row>
      <xdr:rowOff>85725</xdr:rowOff>
    </xdr:from>
    <xdr:to>
      <xdr:col>2</xdr:col>
      <xdr:colOff>285750</xdr:colOff>
      <xdr:row>34</xdr:row>
      <xdr:rowOff>228600</xdr:rowOff>
    </xdr:to>
    <xdr:sp macro="" textlink="">
      <xdr:nvSpPr>
        <xdr:cNvPr id="53" name="Стрелка вниз 52"/>
        <xdr:cNvSpPr/>
      </xdr:nvSpPr>
      <xdr:spPr>
        <a:xfrm>
          <a:off x="771525" y="8791575"/>
          <a:ext cx="361950" cy="457200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495300</xdr:colOff>
      <xdr:row>20</xdr:row>
      <xdr:rowOff>66675</xdr:rowOff>
    </xdr:from>
    <xdr:to>
      <xdr:col>6</xdr:col>
      <xdr:colOff>247650</xdr:colOff>
      <xdr:row>21</xdr:row>
      <xdr:rowOff>219075</xdr:rowOff>
    </xdr:to>
    <xdr:sp macro="" textlink="">
      <xdr:nvSpPr>
        <xdr:cNvPr id="54" name="Стрелка вниз 53"/>
        <xdr:cNvSpPr/>
      </xdr:nvSpPr>
      <xdr:spPr>
        <a:xfrm>
          <a:off x="3171825" y="4724400"/>
          <a:ext cx="361950" cy="466725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8</xdr:col>
      <xdr:colOff>466725</xdr:colOff>
      <xdr:row>20</xdr:row>
      <xdr:rowOff>66675</xdr:rowOff>
    </xdr:from>
    <xdr:to>
      <xdr:col>8</xdr:col>
      <xdr:colOff>828675</xdr:colOff>
      <xdr:row>21</xdr:row>
      <xdr:rowOff>219075</xdr:rowOff>
    </xdr:to>
    <xdr:sp macro="" textlink="">
      <xdr:nvSpPr>
        <xdr:cNvPr id="55" name="Стрелка вниз 54"/>
        <xdr:cNvSpPr/>
      </xdr:nvSpPr>
      <xdr:spPr>
        <a:xfrm>
          <a:off x="5448300" y="4724400"/>
          <a:ext cx="361950" cy="466725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495300</xdr:colOff>
      <xdr:row>33</xdr:row>
      <xdr:rowOff>85725</xdr:rowOff>
    </xdr:from>
    <xdr:to>
      <xdr:col>6</xdr:col>
      <xdr:colOff>247650</xdr:colOff>
      <xdr:row>34</xdr:row>
      <xdr:rowOff>228600</xdr:rowOff>
    </xdr:to>
    <xdr:sp macro="" textlink="">
      <xdr:nvSpPr>
        <xdr:cNvPr id="56" name="Стрелка вниз 55"/>
        <xdr:cNvSpPr/>
      </xdr:nvSpPr>
      <xdr:spPr>
        <a:xfrm>
          <a:off x="3171825" y="8791575"/>
          <a:ext cx="361950" cy="457200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8</xdr:col>
      <xdr:colOff>476250</xdr:colOff>
      <xdr:row>33</xdr:row>
      <xdr:rowOff>85725</xdr:rowOff>
    </xdr:from>
    <xdr:to>
      <xdr:col>8</xdr:col>
      <xdr:colOff>838200</xdr:colOff>
      <xdr:row>34</xdr:row>
      <xdr:rowOff>228600</xdr:rowOff>
    </xdr:to>
    <xdr:sp macro="" textlink="">
      <xdr:nvSpPr>
        <xdr:cNvPr id="57" name="Стрелка вниз 56"/>
        <xdr:cNvSpPr/>
      </xdr:nvSpPr>
      <xdr:spPr>
        <a:xfrm>
          <a:off x="5457825" y="8791575"/>
          <a:ext cx="361950" cy="457200"/>
        </a:xfrm>
        <a:prstGeom prst="downArrow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5</xdr:col>
      <xdr:colOff>219075</xdr:colOff>
      <xdr:row>23</xdr:row>
      <xdr:rowOff>47625</xdr:rowOff>
    </xdr:from>
    <xdr:to>
      <xdr:col>6</xdr:col>
      <xdr:colOff>552450</xdr:colOff>
      <xdr:row>25</xdr:row>
      <xdr:rowOff>276225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8" r="1409" b="1470"/>
        <a:stretch>
          <a:fillRect/>
        </a:stretch>
      </xdr:blipFill>
      <xdr:spPr>
        <a:xfrm>
          <a:off x="2895600" y="5648325"/>
          <a:ext cx="94297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219075</xdr:colOff>
      <xdr:row>36</xdr:row>
      <xdr:rowOff>47625</xdr:rowOff>
    </xdr:from>
    <xdr:to>
      <xdr:col>6</xdr:col>
      <xdr:colOff>552450</xdr:colOff>
      <xdr:row>38</xdr:row>
      <xdr:rowOff>276225</xdr:rowOff>
    </xdr:to>
    <xdr:pic>
      <xdr:nvPicPr>
        <xdr:cNvPr id="42" name="Рисунок 4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8" r="1409" b="1470"/>
        <a:stretch>
          <a:fillRect/>
        </a:stretch>
      </xdr:blipFill>
      <xdr:spPr>
        <a:xfrm>
          <a:off x="2895600" y="9696450"/>
          <a:ext cx="9429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0</xdr:rowOff>
    </xdr:from>
    <xdr:to>
      <xdr:col>9</xdr:col>
      <xdr:colOff>466725</xdr:colOff>
      <xdr:row>85</xdr:row>
      <xdr:rowOff>28575</xdr:rowOff>
    </xdr:to>
    <xdr:graphicFrame macro="">
      <xdr:nvGraphicFramePr>
        <xdr:cNvPr id="5157" name="Диаграмма 2"/>
        <xdr:cNvGraphicFramePr/>
      </xdr:nvGraphicFramePr>
      <xdr:xfrm>
        <a:off x="133350" y="12563475"/>
        <a:ext cx="8829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11</xdr:row>
      <xdr:rowOff>171450</xdr:rowOff>
    </xdr:from>
    <xdr:to>
      <xdr:col>6</xdr:col>
      <xdr:colOff>657225</xdr:colOff>
      <xdr:row>13</xdr:row>
      <xdr:rowOff>171450</xdr:rowOff>
    </xdr:to>
    <xdr:sp macro="" textlink="">
      <xdr:nvSpPr>
        <xdr:cNvPr id="3" name="Двойная стрелка влево/вправо 2"/>
        <xdr:cNvSpPr/>
      </xdr:nvSpPr>
      <xdr:spPr>
        <a:xfrm>
          <a:off x="4924425" y="2305050"/>
          <a:ext cx="1562100" cy="400050"/>
        </a:xfrm>
        <a:prstGeom prst="leftRightArrow">
          <a:avLst/>
        </a:prstGeom>
        <a:solidFill>
          <a:srgbClr val="33CC33"/>
        </a:solidFill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238125</xdr:colOff>
      <xdr:row>18</xdr:row>
      <xdr:rowOff>76200</xdr:rowOff>
    </xdr:from>
    <xdr:to>
      <xdr:col>6</xdr:col>
      <xdr:colOff>647700</xdr:colOff>
      <xdr:row>20</xdr:row>
      <xdr:rowOff>76200</xdr:rowOff>
    </xdr:to>
    <xdr:sp macro="" textlink="">
      <xdr:nvSpPr>
        <xdr:cNvPr id="4" name="Двойная стрелка влево/вправо 3"/>
        <xdr:cNvSpPr/>
      </xdr:nvSpPr>
      <xdr:spPr>
        <a:xfrm>
          <a:off x="4933950" y="3609975"/>
          <a:ext cx="1543050" cy="400050"/>
        </a:xfrm>
        <a:prstGeom prst="leftRightArrow">
          <a:avLst/>
        </a:prstGeom>
        <a:solidFill>
          <a:srgbClr val="33CC33"/>
        </a:solidFill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752475</xdr:colOff>
      <xdr:row>24</xdr:row>
      <xdr:rowOff>57150</xdr:rowOff>
    </xdr:from>
    <xdr:to>
      <xdr:col>6</xdr:col>
      <xdr:colOff>95250</xdr:colOff>
      <xdr:row>26</xdr:row>
      <xdr:rowOff>76200</xdr:rowOff>
    </xdr:to>
    <xdr:sp macro="" textlink="">
      <xdr:nvSpPr>
        <xdr:cNvPr id="5" name="Стрелка вниз 4"/>
        <xdr:cNvSpPr/>
      </xdr:nvSpPr>
      <xdr:spPr>
        <a:xfrm>
          <a:off x="5448300" y="4867275"/>
          <a:ext cx="476250" cy="419100"/>
        </a:xfrm>
        <a:prstGeom prst="downArrow">
          <a:avLst/>
        </a:prstGeom>
        <a:solidFill>
          <a:srgbClr val="33CC33"/>
        </a:solidFill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9</xdr:col>
      <xdr:colOff>609600</xdr:colOff>
      <xdr:row>64</xdr:row>
      <xdr:rowOff>76200</xdr:rowOff>
    </xdr:from>
    <xdr:to>
      <xdr:col>11</xdr:col>
      <xdr:colOff>914400</xdr:colOff>
      <xdr:row>81</xdr:row>
      <xdr:rowOff>9525</xdr:rowOff>
    </xdr:to>
    <xdr:sp macro="" textlink="">
      <xdr:nvSpPr>
        <xdr:cNvPr id="6" name="Скругленный прямоугольник 5"/>
        <xdr:cNvSpPr/>
      </xdr:nvSpPr>
      <xdr:spPr>
        <a:xfrm>
          <a:off x="9105900" y="13401675"/>
          <a:ext cx="2209800" cy="31718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>
            <a:lnSpc>
              <a:spcPts val="3300"/>
            </a:lnSpc>
          </a:pPr>
          <a:r>
            <a:rPr lang="ru-RU" sz="2800" b="1">
              <a:solidFill>
                <a:srgbClr val="FF0000"/>
              </a:solidFill>
            </a:rPr>
            <a:t>+ здоровье людей</a:t>
          </a:r>
          <a:endParaRPr lang="ru-RU" sz="4800" b="1">
            <a:solidFill>
              <a:srgbClr val="FF0000"/>
            </a:solidFill>
          </a:endParaRPr>
        </a:p>
        <a:p>
          <a:pPr algn="ctr">
            <a:lnSpc>
              <a:spcPts val="2300"/>
            </a:lnSpc>
          </a:pPr>
          <a:r>
            <a:rPr lang="ru-RU" sz="2000" b="1" i="1">
              <a:solidFill>
                <a:srgbClr val="33CC33"/>
              </a:solidFill>
              <a:effectLst/>
              <a:latin typeface="+mn-lt"/>
              <a:ea typeface="+mn-ea"/>
              <a:cs typeface="+mn-cs"/>
            </a:rPr>
            <a:t>(нет</a:t>
          </a:r>
          <a:r>
            <a:rPr lang="ru-RU" sz="2000" b="1" i="1" baseline="0">
              <a:solidFill>
                <a:srgbClr val="33CC33"/>
              </a:solidFill>
              <a:effectLst/>
              <a:latin typeface="+mn-lt"/>
              <a:ea typeface="+mn-ea"/>
              <a:cs typeface="+mn-cs"/>
            </a:rPr>
            <a:t> мерцания</a:t>
          </a:r>
          <a:r>
            <a:rPr lang="ru-RU" sz="2000" b="1" i="1">
              <a:solidFill>
                <a:srgbClr val="33CC33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>
            <a:lnSpc>
              <a:spcPts val="2300"/>
            </a:lnSpc>
          </a:pPr>
          <a:endParaRPr lang="ru-RU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3300"/>
            </a:lnSpc>
          </a:pPr>
          <a:r>
            <a:rPr lang="ru-RU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 экология природы</a:t>
          </a:r>
        </a:p>
        <a:p>
          <a:pPr marL="0" marR="0" lvl="0" indent="0" algn="ctr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1" i="1" u="none" strike="noStrike" kern="0" cap="none" spc="0" normalizeH="0" baseline="0" noProof="0">
              <a:ln>
                <a:noFill/>
              </a:ln>
              <a:solidFill>
                <a:srgbClr val="33CC33"/>
              </a:solidFill>
              <a:effectLst/>
              <a:uLnTx/>
              <a:uFillTx/>
              <a:latin typeface="+mn-lt"/>
              <a:ea typeface="+mn-ea"/>
              <a:cs typeface="+mn-cs"/>
            </a:rPr>
            <a:t>(нет ртути)</a:t>
          </a:r>
        </a:p>
        <a:p>
          <a:pPr algn="l">
            <a:lnSpc>
              <a:spcPts val="7600"/>
            </a:lnSpc>
          </a:pPr>
          <a:endParaRPr lang="ru-RU" sz="6600" b="1">
            <a:solidFill>
              <a:srgbClr val="FF0000"/>
            </a:solidFill>
          </a:endParaRPr>
        </a:p>
      </xdr:txBody>
    </xdr:sp>
    <xdr:clientData/>
  </xdr:twoCellAnchor>
  <xdr:oneCellAnchor>
    <xdr:from>
      <xdr:col>9</xdr:col>
      <xdr:colOff>609600</xdr:colOff>
      <xdr:row>2</xdr:row>
      <xdr:rowOff>133350</xdr:rowOff>
    </xdr:from>
    <xdr:ext cx="180975" cy="266700"/>
    <xdr:sp macro="" textlink="">
      <xdr:nvSpPr>
        <xdr:cNvPr id="20" name="TextBox 19"/>
        <xdr:cNvSpPr txBox="1"/>
      </xdr:nvSpPr>
      <xdr:spPr>
        <a:xfrm>
          <a:off x="910590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0</xdr:col>
      <xdr:colOff>133350</xdr:colOff>
      <xdr:row>6</xdr:row>
      <xdr:rowOff>38100</xdr:rowOff>
    </xdr:from>
    <xdr:to>
      <xdr:col>11</xdr:col>
      <xdr:colOff>1076325</xdr:colOff>
      <xdr:row>6</xdr:row>
      <xdr:rowOff>38100</xdr:rowOff>
    </xdr:to>
    <xdr:cxnSp macro="">
      <xdr:nvCxnSpPr>
        <xdr:cNvPr id="13" name="Прямая соединительная линия 12"/>
        <xdr:cNvCxnSpPr/>
      </xdr:nvCxnSpPr>
      <xdr:spPr>
        <a:xfrm>
          <a:off x="133350" y="1181100"/>
          <a:ext cx="11344275" cy="0"/>
        </a:xfrm>
        <a:prstGeom prst="line">
          <a:avLst/>
        </a:prstGeom>
        <a:ln w="57150">
          <a:solidFill>
            <a:srgbClr val="92D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87</xdr:row>
      <xdr:rowOff>76200</xdr:rowOff>
    </xdr:from>
    <xdr:to>
      <xdr:col>11</xdr:col>
      <xdr:colOff>1076325</xdr:colOff>
      <xdr:row>87</xdr:row>
      <xdr:rowOff>76200</xdr:rowOff>
    </xdr:to>
    <xdr:cxnSp macro="">
      <xdr:nvCxnSpPr>
        <xdr:cNvPr id="16" name="Прямая соединительная линия 15"/>
        <xdr:cNvCxnSpPr/>
      </xdr:nvCxnSpPr>
      <xdr:spPr>
        <a:xfrm>
          <a:off x="133350" y="17783175"/>
          <a:ext cx="11344275" cy="0"/>
        </a:xfrm>
        <a:prstGeom prst="line">
          <a:avLst/>
        </a:prstGeom>
        <a:ln w="5715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1057275</xdr:colOff>
      <xdr:row>5</xdr:row>
      <xdr:rowOff>66675</xdr:rowOff>
    </xdr:to>
    <xdr:pic>
      <xdr:nvPicPr>
        <xdr:cNvPr id="5165" name="Рисунок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575"/>
          <a:ext cx="3305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38100</xdr:rowOff>
    </xdr:from>
    <xdr:to>
      <xdr:col>7</xdr:col>
      <xdr:colOff>590550</xdr:colOff>
      <xdr:row>50</xdr:row>
      <xdr:rowOff>104775</xdr:rowOff>
    </xdr:to>
    <xdr:graphicFrame macro="">
      <xdr:nvGraphicFramePr>
        <xdr:cNvPr id="5" name="Диаграмма 4"/>
        <xdr:cNvGraphicFramePr/>
      </xdr:nvGraphicFramePr>
      <xdr:xfrm>
        <a:off x="171450" y="6000750"/>
        <a:ext cx="5057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676275</xdr:colOff>
      <xdr:row>5</xdr:row>
      <xdr:rowOff>19050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8100"/>
          <a:ext cx="3124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12</xdr:col>
      <xdr:colOff>9525</xdr:colOff>
      <xdr:row>6</xdr:row>
      <xdr:rowOff>38100</xdr:rowOff>
    </xdr:to>
    <xdr:cxnSp macro="">
      <xdr:nvCxnSpPr>
        <xdr:cNvPr id="9" name="Прямая соединительная линия 8"/>
        <xdr:cNvCxnSpPr/>
      </xdr:nvCxnSpPr>
      <xdr:spPr>
        <a:xfrm>
          <a:off x="0" y="1181100"/>
          <a:ext cx="7305675" cy="0"/>
        </a:xfrm>
        <a:prstGeom prst="line">
          <a:avLst/>
        </a:prstGeom>
        <a:ln w="57150">
          <a:solidFill>
            <a:srgbClr val="92D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79</xdr:row>
      <xdr:rowOff>85725</xdr:rowOff>
    </xdr:from>
    <xdr:to>
      <xdr:col>12</xdr:col>
      <xdr:colOff>9525</xdr:colOff>
      <xdr:row>79</xdr:row>
      <xdr:rowOff>85725</xdr:rowOff>
    </xdr:to>
    <xdr:cxnSp macro="">
      <xdr:nvCxnSpPr>
        <xdr:cNvPr id="10" name="Прямая соединительная линия 9"/>
        <xdr:cNvCxnSpPr/>
      </xdr:nvCxnSpPr>
      <xdr:spPr>
        <a:xfrm>
          <a:off x="0" y="14211300"/>
          <a:ext cx="7305675" cy="0"/>
        </a:xfrm>
        <a:prstGeom prst="line">
          <a:avLst/>
        </a:prstGeom>
        <a:ln w="5715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teco.in.ua" TargetMode="External" /><Relationship Id="rId2" Type="http://schemas.openxmlformats.org/officeDocument/2006/relationships/hyperlink" Target="http://www.alteco.in.u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teco.in.ua" TargetMode="External" /><Relationship Id="rId2" Type="http://schemas.openxmlformats.org/officeDocument/2006/relationships/hyperlink" Target="http://www.alteco.in.u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-meter.info/tarif/index.php?ft=tarif_01_03.txt" TargetMode="External" /><Relationship Id="rId2" Type="http://schemas.openxmlformats.org/officeDocument/2006/relationships/hyperlink" Target="mailto:info@alteco.in.ua" TargetMode="External" /><Relationship Id="rId3" Type="http://schemas.openxmlformats.org/officeDocument/2006/relationships/hyperlink" Target="http://www.alteco.in.ua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H43"/>
  <sheetViews>
    <sheetView zoomScale="90" zoomScaleNormal="90" zoomScaleSheetLayoutView="90" workbookViewId="0" topLeftCell="A1">
      <selection activeCell="D10" sqref="D10"/>
    </sheetView>
  </sheetViews>
  <sheetFormatPr defaultColWidth="9.140625" defaultRowHeight="15"/>
  <cols>
    <col min="8" max="8" width="10.421875" style="0" customWidth="1"/>
  </cols>
  <sheetData>
    <row r="1" spans="1:8" ht="15">
      <c r="A1" s="85"/>
      <c r="B1" s="85"/>
      <c r="C1" s="85"/>
      <c r="D1" s="85"/>
      <c r="E1" s="85"/>
      <c r="F1" s="85"/>
      <c r="G1" s="85"/>
      <c r="H1" s="85"/>
    </row>
    <row r="2" spans="1:8" ht="15">
      <c r="A2" s="85"/>
      <c r="B2" s="85"/>
      <c r="C2" s="85"/>
      <c r="D2" s="85"/>
      <c r="E2" s="85"/>
      <c r="F2" s="85"/>
      <c r="G2" s="85"/>
      <c r="H2" s="85"/>
    </row>
    <row r="3" spans="1:8" ht="15">
      <c r="A3" s="85"/>
      <c r="B3" s="85"/>
      <c r="C3" s="85"/>
      <c r="D3" s="85"/>
      <c r="E3" s="85"/>
      <c r="F3" s="85"/>
      <c r="G3" s="85"/>
      <c r="H3" s="85"/>
    </row>
    <row r="4" spans="1:8" ht="15">
      <c r="A4" s="85"/>
      <c r="B4" s="85"/>
      <c r="C4" s="85"/>
      <c r="D4" s="85"/>
      <c r="E4" s="85"/>
      <c r="F4" s="85"/>
      <c r="G4" s="85"/>
      <c r="H4" s="85"/>
    </row>
    <row r="5" spans="1:8" ht="15">
      <c r="A5" s="85"/>
      <c r="B5" s="85"/>
      <c r="C5" s="85"/>
      <c r="D5" s="85"/>
      <c r="E5" s="85"/>
      <c r="F5" s="85"/>
      <c r="G5" s="85"/>
      <c r="H5" s="85"/>
    </row>
    <row r="6" spans="1:8" ht="15">
      <c r="A6" s="85"/>
      <c r="B6" s="85"/>
      <c r="C6" s="85"/>
      <c r="D6" s="85"/>
      <c r="E6" s="85"/>
      <c r="F6" s="85"/>
      <c r="G6" s="85"/>
      <c r="H6" s="85"/>
    </row>
    <row r="7" spans="1:8" ht="15">
      <c r="A7" s="85"/>
      <c r="B7" s="85"/>
      <c r="C7" s="85"/>
      <c r="D7" s="85"/>
      <c r="E7" s="85"/>
      <c r="F7" s="85"/>
      <c r="G7" s="85"/>
      <c r="H7" s="85"/>
    </row>
    <row r="8" spans="1:8" ht="15">
      <c r="A8" s="85"/>
      <c r="B8" s="85"/>
      <c r="C8" s="85"/>
      <c r="D8" s="85"/>
      <c r="E8" s="85"/>
      <c r="F8" s="85"/>
      <c r="G8" s="85"/>
      <c r="H8" s="85"/>
    </row>
    <row r="9" spans="1:8" ht="15">
      <c r="A9" s="85"/>
      <c r="B9" s="85"/>
      <c r="C9" s="85"/>
      <c r="D9" s="85"/>
      <c r="E9" s="85"/>
      <c r="F9" s="85"/>
      <c r="G9" s="85"/>
      <c r="H9" s="85"/>
    </row>
    <row r="10" spans="1:8" ht="15">
      <c r="A10" s="85"/>
      <c r="B10" s="85"/>
      <c r="C10" s="85"/>
      <c r="D10" s="85"/>
      <c r="E10" s="85"/>
      <c r="F10" s="85"/>
      <c r="G10" s="85"/>
      <c r="H10" s="85"/>
    </row>
    <row r="11" spans="1:8" ht="15">
      <c r="A11" s="85"/>
      <c r="B11" s="85"/>
      <c r="C11" s="85"/>
      <c r="D11" s="85"/>
      <c r="E11" s="85"/>
      <c r="F11" s="85"/>
      <c r="G11" s="85"/>
      <c r="H11" s="85"/>
    </row>
    <row r="12" spans="1:8" ht="15">
      <c r="A12" s="85"/>
      <c r="B12" s="85"/>
      <c r="C12" s="85"/>
      <c r="D12" s="85"/>
      <c r="E12" s="85"/>
      <c r="F12" s="85"/>
      <c r="G12" s="85"/>
      <c r="H12" s="85"/>
    </row>
    <row r="13" spans="1:8" ht="15">
      <c r="A13" s="85"/>
      <c r="B13" s="85"/>
      <c r="C13" s="85"/>
      <c r="D13" s="85"/>
      <c r="E13" s="85"/>
      <c r="F13" s="85"/>
      <c r="G13" s="85"/>
      <c r="H13" s="85"/>
    </row>
    <row r="14" spans="1:8" ht="15">
      <c r="A14" s="85"/>
      <c r="B14" s="85"/>
      <c r="C14" s="85"/>
      <c r="D14" s="85"/>
      <c r="E14" s="85"/>
      <c r="F14" s="85"/>
      <c r="G14" s="85"/>
      <c r="H14" s="85"/>
    </row>
    <row r="15" spans="1:8" ht="15">
      <c r="A15" s="85"/>
      <c r="B15" s="85"/>
      <c r="C15" s="85"/>
      <c r="D15" s="85"/>
      <c r="E15" s="85"/>
      <c r="F15" s="85"/>
      <c r="G15" s="85"/>
      <c r="H15" s="85"/>
    </row>
    <row r="16" spans="1:8" ht="15">
      <c r="A16" s="85"/>
      <c r="B16" s="85"/>
      <c r="C16" s="85"/>
      <c r="D16" s="85"/>
      <c r="E16" s="85"/>
      <c r="F16" s="85"/>
      <c r="G16" s="85"/>
      <c r="H16" s="85"/>
    </row>
    <row r="17" spans="1:8" ht="15">
      <c r="A17" s="85"/>
      <c r="B17" s="85"/>
      <c r="C17" s="85"/>
      <c r="D17" s="85"/>
      <c r="E17" s="85"/>
      <c r="F17" s="85"/>
      <c r="G17" s="85"/>
      <c r="H17" s="85"/>
    </row>
    <row r="18" spans="1:8" ht="15">
      <c r="A18" s="85"/>
      <c r="B18" s="85"/>
      <c r="C18" s="85"/>
      <c r="D18" s="85"/>
      <c r="E18" s="85"/>
      <c r="F18" s="85"/>
      <c r="G18" s="85"/>
      <c r="H18" s="85"/>
    </row>
    <row r="19" spans="1:8" ht="15">
      <c r="A19" s="85"/>
      <c r="B19" s="85"/>
      <c r="C19" s="85"/>
      <c r="D19" s="85"/>
      <c r="E19" s="85"/>
      <c r="F19" s="85"/>
      <c r="G19" s="85"/>
      <c r="H19" s="85"/>
    </row>
    <row r="20" spans="1:8" ht="35.25" customHeight="1">
      <c r="A20" s="207" t="s">
        <v>75</v>
      </c>
      <c r="B20" s="207"/>
      <c r="C20" s="207"/>
      <c r="D20" s="207"/>
      <c r="E20" s="207"/>
      <c r="F20" s="207"/>
      <c r="G20" s="207"/>
      <c r="H20" s="207"/>
    </row>
    <row r="21" spans="1:8" ht="45" customHeight="1">
      <c r="A21" s="208" t="s">
        <v>98</v>
      </c>
      <c r="B21" s="208"/>
      <c r="C21" s="208"/>
      <c r="D21" s="208"/>
      <c r="E21" s="208"/>
      <c r="F21" s="208"/>
      <c r="G21" s="208"/>
      <c r="H21" s="208"/>
    </row>
    <row r="22" spans="1:8" ht="15">
      <c r="A22" s="85"/>
      <c r="B22" s="85"/>
      <c r="C22" s="85"/>
      <c r="D22" s="85"/>
      <c r="E22" s="85"/>
      <c r="F22" s="85"/>
      <c r="G22" s="85"/>
      <c r="H22" s="85"/>
    </row>
    <row r="23" spans="1:8" ht="15">
      <c r="A23" s="85"/>
      <c r="B23" s="85"/>
      <c r="C23" s="85"/>
      <c r="D23" s="85"/>
      <c r="E23" s="85"/>
      <c r="F23" s="85"/>
      <c r="G23" s="85"/>
      <c r="H23" s="85"/>
    </row>
    <row r="24" spans="1:8" ht="15">
      <c r="A24" s="85"/>
      <c r="B24" s="85"/>
      <c r="C24" s="85"/>
      <c r="D24" s="85"/>
      <c r="E24" s="85"/>
      <c r="F24" s="85"/>
      <c r="G24" s="85"/>
      <c r="H24" s="85"/>
    </row>
    <row r="25" spans="1:8" ht="15">
      <c r="A25" s="85"/>
      <c r="B25" s="85"/>
      <c r="C25" s="85"/>
      <c r="D25" s="85"/>
      <c r="E25" s="85"/>
      <c r="F25" s="85"/>
      <c r="G25" s="85"/>
      <c r="H25" s="85"/>
    </row>
    <row r="26" spans="1:8" ht="15">
      <c r="A26" s="85"/>
      <c r="B26" s="85"/>
      <c r="C26" s="85"/>
      <c r="D26" s="85"/>
      <c r="E26" s="85"/>
      <c r="F26" s="85"/>
      <c r="G26" s="85"/>
      <c r="H26" s="85"/>
    </row>
    <row r="27" spans="1:8" ht="15">
      <c r="A27" s="85"/>
      <c r="B27" s="85"/>
      <c r="C27" s="85"/>
      <c r="D27" s="85"/>
      <c r="E27" s="85"/>
      <c r="F27" s="85"/>
      <c r="G27" s="85"/>
      <c r="H27" s="85"/>
    </row>
    <row r="28" spans="1:8" ht="15">
      <c r="A28" s="85"/>
      <c r="B28" s="85"/>
      <c r="C28" s="85"/>
      <c r="D28" s="85"/>
      <c r="E28" s="85"/>
      <c r="F28" s="85"/>
      <c r="G28" s="85"/>
      <c r="H28" s="85"/>
    </row>
    <row r="29" spans="1:8" ht="15">
      <c r="A29" s="85"/>
      <c r="B29" s="85"/>
      <c r="C29" s="85"/>
      <c r="D29" s="85"/>
      <c r="E29" s="85"/>
      <c r="F29" s="85"/>
      <c r="G29" s="85"/>
      <c r="H29" s="85"/>
    </row>
    <row r="30" spans="1:8" ht="15">
      <c r="A30" s="85"/>
      <c r="B30" s="85"/>
      <c r="C30" s="85"/>
      <c r="D30" s="85"/>
      <c r="E30" s="85"/>
      <c r="F30" s="85"/>
      <c r="G30" s="85"/>
      <c r="H30" s="85"/>
    </row>
    <row r="31" spans="1:8" ht="15">
      <c r="A31" s="85"/>
      <c r="B31" s="85"/>
      <c r="C31" s="85"/>
      <c r="D31" s="85"/>
      <c r="E31" s="85"/>
      <c r="F31" s="85"/>
      <c r="G31" s="85"/>
      <c r="H31" s="85"/>
    </row>
    <row r="32" spans="1:8" ht="15">
      <c r="A32" s="85"/>
      <c r="B32" s="85"/>
      <c r="C32" s="85"/>
      <c r="D32" s="85"/>
      <c r="E32" s="85"/>
      <c r="F32" s="85"/>
      <c r="G32" s="85"/>
      <c r="H32" s="85"/>
    </row>
    <row r="33" spans="1:8" ht="15">
      <c r="A33" s="85"/>
      <c r="B33" s="85"/>
      <c r="C33" s="85"/>
      <c r="D33" s="85"/>
      <c r="E33" s="85"/>
      <c r="F33" s="85"/>
      <c r="G33" s="85"/>
      <c r="H33" s="85"/>
    </row>
    <row r="34" spans="1:8" ht="15">
      <c r="A34" s="85"/>
      <c r="B34" s="85"/>
      <c r="C34" s="85"/>
      <c r="D34" s="85"/>
      <c r="E34" s="85"/>
      <c r="F34" s="85"/>
      <c r="G34" s="85"/>
      <c r="H34" s="85"/>
    </row>
    <row r="35" spans="1:8" ht="15">
      <c r="A35" s="85"/>
      <c r="B35" s="85"/>
      <c r="C35" s="85"/>
      <c r="D35" s="85"/>
      <c r="E35" s="85"/>
      <c r="F35" s="85"/>
      <c r="G35" s="85"/>
      <c r="H35" s="85"/>
    </row>
    <row r="36" spans="1:8" ht="15">
      <c r="A36" s="85"/>
      <c r="B36" s="85"/>
      <c r="C36" s="85"/>
      <c r="D36" s="85"/>
      <c r="E36" s="85"/>
      <c r="F36" s="85"/>
      <c r="G36" s="85"/>
      <c r="H36" s="85"/>
    </row>
    <row r="37" spans="1:8" ht="15">
      <c r="A37" s="85"/>
      <c r="B37" s="85"/>
      <c r="C37" s="85"/>
      <c r="D37" s="85"/>
      <c r="E37" s="85"/>
      <c r="F37" s="85"/>
      <c r="G37" s="85"/>
      <c r="H37" s="85"/>
    </row>
    <row r="38" spans="1:8" ht="15">
      <c r="A38" s="85"/>
      <c r="B38" s="85"/>
      <c r="C38" s="85"/>
      <c r="D38" s="85"/>
      <c r="E38" s="85"/>
      <c r="F38" s="85"/>
      <c r="G38" s="85"/>
      <c r="H38" s="85"/>
    </row>
    <row r="39" spans="1:8" ht="15">
      <c r="A39" s="85"/>
      <c r="B39" s="85"/>
      <c r="C39" s="85"/>
      <c r="D39" s="85"/>
      <c r="E39" s="85"/>
      <c r="F39" s="85"/>
      <c r="G39" s="85"/>
      <c r="H39" s="85"/>
    </row>
    <row r="40" spans="1:8" ht="15">
      <c r="A40" s="85"/>
      <c r="B40" s="85"/>
      <c r="C40" s="85"/>
      <c r="D40" s="85"/>
      <c r="E40" s="85"/>
      <c r="F40" s="85"/>
      <c r="G40" s="85"/>
      <c r="H40" s="85"/>
    </row>
    <row r="41" spans="1:8" ht="15">
      <c r="A41" s="85"/>
      <c r="B41" s="85"/>
      <c r="C41" s="85"/>
      <c r="D41" s="85"/>
      <c r="E41" s="85"/>
      <c r="F41" s="85"/>
      <c r="G41" s="85"/>
      <c r="H41" s="85"/>
    </row>
    <row r="42" spans="1:8" ht="15">
      <c r="A42" s="85"/>
      <c r="B42" s="85"/>
      <c r="C42" s="85"/>
      <c r="D42" s="85"/>
      <c r="E42" s="85"/>
      <c r="F42" s="85"/>
      <c r="G42" s="85"/>
      <c r="H42" s="85"/>
    </row>
    <row r="43" spans="1:8" ht="15">
      <c r="A43" s="85"/>
      <c r="B43" s="85"/>
      <c r="C43" s="85"/>
      <c r="D43" s="85"/>
      <c r="E43" s="85"/>
      <c r="F43" s="85"/>
      <c r="G43" s="85"/>
      <c r="H43" s="85"/>
    </row>
    <row r="47" s="60" customFormat="1" ht="15"/>
    <row r="48" s="60" customFormat="1" ht="15"/>
    <row r="49" s="60" customFormat="1" ht="15"/>
  </sheetData>
  <sheetProtection password="EFBD" sheet="1" objects="1" scenarios="1" selectLockedCells="1" selectUnlockedCells="1"/>
  <mergeCells count="2">
    <mergeCell ref="A20:H20"/>
    <mergeCell ref="A21:H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K45"/>
  <sheetViews>
    <sheetView tabSelected="1" zoomScale="90" zoomScaleNormal="90" zoomScaleSheetLayoutView="90" workbookViewId="0" topLeftCell="A1">
      <selection activeCell="J11" sqref="J11"/>
    </sheetView>
  </sheetViews>
  <sheetFormatPr defaultColWidth="9.140625" defaultRowHeight="15"/>
  <cols>
    <col min="1" max="1" width="3.57421875" style="0" customWidth="1"/>
    <col min="7" max="7" width="13.00390625" style="0" customWidth="1"/>
    <col min="8" max="8" width="12.421875" style="0" customWidth="1"/>
    <col min="9" max="9" width="14.7109375" style="0" customWidth="1"/>
    <col min="10" max="10" width="10.7109375" style="0" customWidth="1"/>
    <col min="11" max="11" width="3.57421875" style="0" customWidth="1"/>
    <col min="12" max="12" width="9.140625" style="0" customWidth="1"/>
  </cols>
  <sheetData>
    <row r="1" spans="1:11" ht="15">
      <c r="A1" s="85"/>
      <c r="B1" s="85"/>
      <c r="C1" s="85"/>
      <c r="D1" s="85"/>
      <c r="E1" s="85"/>
      <c r="F1" s="85"/>
      <c r="G1" s="85"/>
      <c r="H1" s="85"/>
      <c r="I1" s="85"/>
      <c r="J1" s="86" t="s">
        <v>78</v>
      </c>
      <c r="K1" s="85"/>
    </row>
    <row r="2" spans="1:11" ht="15">
      <c r="A2" s="85"/>
      <c r="B2" s="85"/>
      <c r="C2" s="85"/>
      <c r="D2" s="85"/>
      <c r="E2" s="85"/>
      <c r="F2" s="85"/>
      <c r="G2" s="85"/>
      <c r="H2" s="85"/>
      <c r="I2" s="85"/>
      <c r="J2" s="86" t="s">
        <v>79</v>
      </c>
      <c r="K2" s="85"/>
    </row>
    <row r="3" spans="1:11" ht="15">
      <c r="A3" s="85"/>
      <c r="B3" s="85"/>
      <c r="C3" s="85"/>
      <c r="D3" s="85"/>
      <c r="E3" s="85"/>
      <c r="F3" s="85"/>
      <c r="G3" s="85"/>
      <c r="H3" s="85"/>
      <c r="I3" s="85"/>
      <c r="J3" s="86" t="s">
        <v>80</v>
      </c>
      <c r="K3" s="85"/>
    </row>
    <row r="4" spans="1:11" ht="15">
      <c r="A4" s="85"/>
      <c r="B4" s="85"/>
      <c r="C4" s="85"/>
      <c r="D4" s="85"/>
      <c r="E4" s="85"/>
      <c r="F4" s="85"/>
      <c r="G4" s="85"/>
      <c r="H4" s="85"/>
      <c r="I4" s="85"/>
      <c r="J4" s="86" t="s">
        <v>81</v>
      </c>
      <c r="K4" s="85"/>
    </row>
    <row r="5" spans="1:11" ht="15">
      <c r="A5" s="85"/>
      <c r="B5" s="85"/>
      <c r="C5" s="85"/>
      <c r="D5" s="85"/>
      <c r="E5" s="85"/>
      <c r="F5" s="85"/>
      <c r="G5" s="85"/>
      <c r="H5" s="85"/>
      <c r="I5" s="85"/>
      <c r="J5" s="87" t="s">
        <v>82</v>
      </c>
      <c r="K5" s="85"/>
    </row>
    <row r="6" spans="1:11" ht="15">
      <c r="A6" s="85"/>
      <c r="B6" s="85"/>
      <c r="C6" s="85"/>
      <c r="D6" s="85"/>
      <c r="E6" s="85"/>
      <c r="F6" s="85"/>
      <c r="G6" s="85"/>
      <c r="H6" s="85"/>
      <c r="I6" s="85"/>
      <c r="J6" s="87" t="s">
        <v>83</v>
      </c>
      <c r="K6" s="85"/>
    </row>
    <row r="7" spans="1:11" ht="1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</row>
    <row r="8" spans="1:11" ht="19.5" customHeight="1">
      <c r="A8" s="85"/>
      <c r="B8" s="209" t="s">
        <v>76</v>
      </c>
      <c r="C8" s="209"/>
      <c r="D8" s="209"/>
      <c r="E8" s="209"/>
      <c r="F8" s="209"/>
      <c r="G8" s="209"/>
      <c r="H8" s="209"/>
      <c r="I8" s="209"/>
      <c r="J8" s="209"/>
      <c r="K8" s="85"/>
    </row>
    <row r="9" spans="1:11" ht="15.75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23.25">
      <c r="A10" s="85"/>
      <c r="B10" s="88" t="s">
        <v>74</v>
      </c>
      <c r="C10" s="89"/>
      <c r="D10" s="89"/>
      <c r="E10" s="89"/>
      <c r="F10" s="89"/>
      <c r="G10" s="89"/>
      <c r="H10" s="89"/>
      <c r="I10" s="89"/>
      <c r="J10" s="203">
        <v>24</v>
      </c>
      <c r="K10" s="85"/>
    </row>
    <row r="11" spans="1:11" ht="24" thickBot="1">
      <c r="A11" s="85"/>
      <c r="B11" s="90" t="s">
        <v>86</v>
      </c>
      <c r="C11" s="91"/>
      <c r="D11" s="91"/>
      <c r="E11" s="91"/>
      <c r="F11" s="91"/>
      <c r="G11" s="91"/>
      <c r="H11" s="91"/>
      <c r="I11" s="91"/>
      <c r="J11" s="204">
        <v>1000</v>
      </c>
      <c r="K11" s="85"/>
    </row>
    <row r="12" spans="1:11" ht="15">
      <c r="A12" s="85"/>
      <c r="B12" s="85" t="s">
        <v>97</v>
      </c>
      <c r="C12" s="85"/>
      <c r="D12" s="85"/>
      <c r="E12" s="85"/>
      <c r="F12" s="85"/>
      <c r="G12" s="85"/>
      <c r="H12" s="85"/>
      <c r="I12" s="85"/>
      <c r="J12" s="60"/>
      <c r="K12" s="85"/>
    </row>
    <row r="13" spans="1:11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">
      <c r="A14" s="85"/>
      <c r="B14" s="85"/>
      <c r="C14" s="85"/>
      <c r="D14" s="85"/>
      <c r="E14" s="85"/>
      <c r="F14" s="85"/>
      <c r="G14" s="85"/>
      <c r="H14" s="85"/>
      <c r="I14" s="85"/>
      <c r="J14" s="60"/>
      <c r="K14" s="85"/>
    </row>
    <row r="15" spans="1:11" ht="19.5" customHeight="1">
      <c r="A15" s="60"/>
      <c r="B15" s="210" t="s">
        <v>92</v>
      </c>
      <c r="C15" s="210"/>
      <c r="D15" s="210"/>
      <c r="E15" s="210"/>
      <c r="F15" s="210"/>
      <c r="G15" s="210"/>
      <c r="H15" s="210"/>
      <c r="I15" s="210"/>
      <c r="J15" s="210"/>
      <c r="K15" s="85"/>
    </row>
    <row r="16" spans="1:11" ht="15.75" customHeight="1" thickBot="1">
      <c r="A16" s="85"/>
      <c r="B16" s="122"/>
      <c r="C16" s="122"/>
      <c r="D16" s="122"/>
      <c r="E16" s="123"/>
      <c r="F16" s="122"/>
      <c r="G16" s="122"/>
      <c r="H16" s="122"/>
      <c r="I16" s="122"/>
      <c r="J16" s="122"/>
      <c r="K16" s="85"/>
    </row>
    <row r="17" spans="1:11" ht="24.75" customHeight="1" thickTop="1">
      <c r="A17" s="60"/>
      <c r="B17" s="67" t="s">
        <v>88</v>
      </c>
      <c r="C17" s="68"/>
      <c r="D17" s="69"/>
      <c r="E17" s="69"/>
      <c r="F17" s="69"/>
      <c r="G17" s="69"/>
      <c r="H17" s="69"/>
      <c r="I17" s="69"/>
      <c r="J17" s="70"/>
      <c r="K17" s="85"/>
    </row>
    <row r="18" spans="1:11" ht="24.75" customHeight="1">
      <c r="A18" s="85"/>
      <c r="B18" s="112"/>
      <c r="C18" s="121"/>
      <c r="D18" s="94"/>
      <c r="E18" s="95"/>
      <c r="F18" s="94"/>
      <c r="G18" s="94"/>
      <c r="H18" s="94"/>
      <c r="I18" s="94"/>
      <c r="J18" s="113"/>
      <c r="K18" s="85"/>
    </row>
    <row r="19" spans="1:11" ht="24.75" customHeight="1">
      <c r="A19" s="85"/>
      <c r="B19" s="112"/>
      <c r="C19" s="94"/>
      <c r="D19" s="94"/>
      <c r="E19" s="102"/>
      <c r="F19" s="94"/>
      <c r="G19" s="94"/>
      <c r="H19" s="94"/>
      <c r="I19" s="103">
        <f>'Расчет ТЭО'!F46</f>
        <v>227101.7736</v>
      </c>
      <c r="J19" s="114" t="s">
        <v>77</v>
      </c>
      <c r="K19" s="85"/>
    </row>
    <row r="20" spans="1:11" ht="24.75" customHeight="1" thickBot="1">
      <c r="A20" s="85"/>
      <c r="B20" s="115"/>
      <c r="C20" s="116"/>
      <c r="D20" s="116"/>
      <c r="E20" s="117"/>
      <c r="F20" s="116"/>
      <c r="G20" s="116"/>
      <c r="H20" s="116"/>
      <c r="I20" s="119"/>
      <c r="J20" s="120"/>
      <c r="K20" s="85"/>
    </row>
    <row r="21" spans="1:11" ht="24.75" customHeight="1" thickTop="1">
      <c r="A21" s="85"/>
      <c r="B21" s="85"/>
      <c r="C21" s="85"/>
      <c r="D21" s="85"/>
      <c r="E21" s="108"/>
      <c r="F21" s="85"/>
      <c r="G21" s="85"/>
      <c r="H21" s="85"/>
      <c r="I21" s="111"/>
      <c r="J21" s="85"/>
      <c r="K21" s="85"/>
    </row>
    <row r="22" spans="1:11" ht="24.75" customHeight="1" thickBot="1">
      <c r="A22" s="85"/>
      <c r="B22" s="85"/>
      <c r="C22" s="85"/>
      <c r="D22" s="85"/>
      <c r="E22" s="108"/>
      <c r="F22" s="85"/>
      <c r="G22" s="85"/>
      <c r="H22" s="85"/>
      <c r="I22" s="111"/>
      <c r="J22" s="85"/>
      <c r="K22" s="85"/>
    </row>
    <row r="23" spans="1:11" ht="24.75" customHeight="1" thickTop="1">
      <c r="A23" s="60"/>
      <c r="B23" s="67" t="s">
        <v>89</v>
      </c>
      <c r="C23" s="71"/>
      <c r="D23" s="71"/>
      <c r="E23" s="71"/>
      <c r="F23" s="71"/>
      <c r="G23" s="72"/>
      <c r="H23" s="73"/>
      <c r="I23" s="72"/>
      <c r="J23" s="74"/>
      <c r="K23" s="85"/>
    </row>
    <row r="24" spans="1:11" ht="24.75" customHeight="1">
      <c r="A24" s="85"/>
      <c r="B24" s="112"/>
      <c r="C24" s="94"/>
      <c r="D24" s="94"/>
      <c r="E24" s="94"/>
      <c r="F24" s="94"/>
      <c r="G24" s="94"/>
      <c r="H24" s="94"/>
      <c r="I24" s="94"/>
      <c r="J24" s="113"/>
      <c r="K24" s="85"/>
    </row>
    <row r="25" spans="1:11" ht="24.75" customHeight="1">
      <c r="A25" s="85"/>
      <c r="B25" s="112"/>
      <c r="C25" s="94"/>
      <c r="D25" s="94"/>
      <c r="E25" s="95"/>
      <c r="F25" s="94"/>
      <c r="G25" s="94"/>
      <c r="H25" s="94"/>
      <c r="I25" s="97">
        <f>'Расчет ТЭО'!I46</f>
        <v>81385.9056</v>
      </c>
      <c r="J25" s="114" t="s">
        <v>77</v>
      </c>
      <c r="K25" s="85"/>
    </row>
    <row r="26" spans="1:11" ht="24.75" customHeight="1" thickBot="1">
      <c r="A26" s="85"/>
      <c r="B26" s="115"/>
      <c r="C26" s="116"/>
      <c r="D26" s="116"/>
      <c r="E26" s="117"/>
      <c r="F26" s="116"/>
      <c r="G26" s="118"/>
      <c r="H26" s="119"/>
      <c r="I26" s="116"/>
      <c r="J26" s="120"/>
      <c r="K26" s="85"/>
    </row>
    <row r="27" spans="1:11" ht="24" thickTop="1">
      <c r="A27" s="85"/>
      <c r="B27" s="85"/>
      <c r="C27" s="85"/>
      <c r="D27" s="85"/>
      <c r="E27" s="108"/>
      <c r="F27" s="85"/>
      <c r="G27" s="109"/>
      <c r="H27" s="111"/>
      <c r="I27" s="85"/>
      <c r="J27" s="85"/>
      <c r="K27" s="85"/>
    </row>
    <row r="28" spans="1:11" ht="23.25">
      <c r="A28" s="85"/>
      <c r="B28" s="85"/>
      <c r="C28" s="85"/>
      <c r="D28" s="85"/>
      <c r="E28" s="108"/>
      <c r="F28" s="85"/>
      <c r="G28" s="109"/>
      <c r="H28" s="111"/>
      <c r="I28" s="85"/>
      <c r="J28" s="85"/>
      <c r="K28" s="85"/>
    </row>
    <row r="29" spans="1:11" ht="24" thickBot="1">
      <c r="A29" s="85"/>
      <c r="B29" s="85"/>
      <c r="C29" s="85"/>
      <c r="D29" s="85"/>
      <c r="E29" s="108"/>
      <c r="F29" s="85"/>
      <c r="G29" s="85"/>
      <c r="H29" s="85"/>
      <c r="I29" s="85"/>
      <c r="J29" s="85"/>
      <c r="K29" s="92"/>
    </row>
    <row r="30" spans="1:11" ht="24.75" customHeight="1">
      <c r="A30" s="60"/>
      <c r="B30" s="64" t="s">
        <v>90</v>
      </c>
      <c r="C30" s="65"/>
      <c r="D30" s="65"/>
      <c r="E30" s="65"/>
      <c r="F30" s="65"/>
      <c r="G30" s="65"/>
      <c r="H30" s="65"/>
      <c r="I30" s="65"/>
      <c r="J30" s="66"/>
      <c r="K30" s="85"/>
    </row>
    <row r="31" spans="1:11" ht="24.75" customHeight="1">
      <c r="A31" s="85"/>
      <c r="B31" s="93"/>
      <c r="C31" s="94"/>
      <c r="D31" s="94"/>
      <c r="E31" s="95"/>
      <c r="F31" s="94"/>
      <c r="G31" s="94"/>
      <c r="H31" s="94"/>
      <c r="I31" s="94"/>
      <c r="J31" s="96"/>
      <c r="K31" s="85"/>
    </row>
    <row r="32" spans="1:11" ht="24.75" customHeight="1">
      <c r="A32" s="85"/>
      <c r="B32" s="93"/>
      <c r="C32" s="94"/>
      <c r="D32" s="94"/>
      <c r="E32" s="102"/>
      <c r="F32" s="94"/>
      <c r="G32" s="94"/>
      <c r="H32" s="94"/>
      <c r="I32" s="103">
        <f>'Расчет ТЭО'!F48</f>
        <v>803777.0400086399</v>
      </c>
      <c r="J32" s="98" t="s">
        <v>77</v>
      </c>
      <c r="K32" s="85"/>
    </row>
    <row r="33" spans="1:11" ht="24.75" customHeight="1" thickBot="1">
      <c r="A33" s="85"/>
      <c r="B33" s="99"/>
      <c r="C33" s="100"/>
      <c r="D33" s="100"/>
      <c r="E33" s="104"/>
      <c r="F33" s="100"/>
      <c r="G33" s="105"/>
      <c r="H33" s="106"/>
      <c r="I33" s="105"/>
      <c r="J33" s="107"/>
      <c r="K33" s="85"/>
    </row>
    <row r="34" spans="1:11" ht="24.75" customHeight="1">
      <c r="A34" s="85"/>
      <c r="B34" s="85"/>
      <c r="C34" s="85"/>
      <c r="D34" s="85"/>
      <c r="E34" s="108"/>
      <c r="F34" s="85"/>
      <c r="G34" s="109"/>
      <c r="H34" s="110"/>
      <c r="I34" s="109"/>
      <c r="J34" s="110"/>
      <c r="K34" s="85"/>
    </row>
    <row r="35" spans="1:11" ht="24.75" customHeight="1" thickBot="1">
      <c r="A35" s="85"/>
      <c r="B35" s="85"/>
      <c r="C35" s="85"/>
      <c r="D35" s="85"/>
      <c r="E35" s="108"/>
      <c r="F35" s="85"/>
      <c r="G35" s="109"/>
      <c r="H35" s="110"/>
      <c r="I35" s="85"/>
      <c r="J35" s="85"/>
      <c r="K35" s="85"/>
    </row>
    <row r="36" spans="1:11" ht="24.75" customHeight="1">
      <c r="A36" s="60"/>
      <c r="B36" s="64" t="s">
        <v>91</v>
      </c>
      <c r="C36" s="65"/>
      <c r="D36" s="65"/>
      <c r="E36" s="65"/>
      <c r="F36" s="65"/>
      <c r="G36" s="65"/>
      <c r="H36" s="65"/>
      <c r="I36" s="65"/>
      <c r="J36" s="66"/>
      <c r="K36" s="85"/>
    </row>
    <row r="37" spans="1:11" ht="24.75" customHeight="1">
      <c r="A37" s="85"/>
      <c r="B37" s="93"/>
      <c r="C37" s="94"/>
      <c r="D37" s="94"/>
      <c r="E37" s="95"/>
      <c r="F37" s="94"/>
      <c r="G37" s="94"/>
      <c r="H37" s="94"/>
      <c r="I37" s="94"/>
      <c r="J37" s="96"/>
      <c r="K37" s="85"/>
    </row>
    <row r="38" spans="1:11" ht="24.75" customHeight="1">
      <c r="A38" s="85"/>
      <c r="B38" s="93"/>
      <c r="C38" s="94"/>
      <c r="D38" s="94"/>
      <c r="E38" s="94"/>
      <c r="F38" s="94"/>
      <c r="G38" s="94"/>
      <c r="H38" s="94"/>
      <c r="I38" s="97">
        <f>'Расчет ТЭО'!I46+'Расчет ТЭО'!I47+'Расчет ТЭО'!I48</f>
        <v>290743.00916544</v>
      </c>
      <c r="J38" s="98" t="s">
        <v>77</v>
      </c>
      <c r="K38" s="85"/>
    </row>
    <row r="39" spans="1:11" ht="24.75" customHeight="1" thickBot="1">
      <c r="A39" s="85"/>
      <c r="B39" s="99"/>
      <c r="C39" s="100"/>
      <c r="D39" s="100"/>
      <c r="E39" s="100"/>
      <c r="F39" s="100"/>
      <c r="G39" s="100"/>
      <c r="H39" s="100"/>
      <c r="I39" s="100"/>
      <c r="J39" s="101"/>
      <c r="K39" s="85"/>
    </row>
    <row r="40" spans="1:11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</sheetData>
  <sheetProtection password="EFBD" sheet="1" objects="1" scenarios="1" selectLockedCells="1"/>
  <protectedRanges>
    <protectedRange sqref="J10:J11" name="Диапазон1"/>
  </protectedRanges>
  <mergeCells count="2">
    <mergeCell ref="B8:J8"/>
    <mergeCell ref="B15:J15"/>
  </mergeCells>
  <hyperlinks>
    <hyperlink ref="J5" r:id="rId1" display="mailto:info@alteco.in.ua"/>
    <hyperlink ref="J6" r:id="rId2" display="http://www.alteco.in.ua/"/>
  </hyperlink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1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8"/>
  <sheetViews>
    <sheetView zoomScale="90" zoomScaleNormal="90" zoomScaleSheetLayoutView="90" workbookViewId="0" topLeftCell="A1">
      <selection activeCell="E33" sqref="E33"/>
    </sheetView>
  </sheetViews>
  <sheetFormatPr defaultColWidth="9.140625" defaultRowHeight="15"/>
  <cols>
    <col min="1" max="1" width="2.00390625" style="1" customWidth="1"/>
    <col min="2" max="2" width="22.28125" style="1" customWidth="1"/>
    <col min="3" max="3" width="11.7109375" style="1" customWidth="1"/>
    <col min="4" max="4" width="16.421875" style="1" customWidth="1"/>
    <col min="5" max="5" width="18.00390625" style="1" customWidth="1"/>
    <col min="6" max="6" width="17.00390625" style="1" customWidth="1"/>
    <col min="7" max="7" width="12.57421875" style="1" customWidth="1"/>
    <col min="8" max="8" width="12.7109375" style="1" customWidth="1"/>
    <col min="9" max="9" width="14.7109375" style="1" customWidth="1"/>
    <col min="10" max="10" width="13.00390625" style="1" customWidth="1"/>
    <col min="11" max="11" width="15.57421875" style="1" customWidth="1"/>
    <col min="12" max="12" width="16.140625" style="1" customWidth="1"/>
    <col min="13" max="13" width="1.57421875" style="1" customWidth="1"/>
    <col min="14" max="14" width="4.00390625" style="1" customWidth="1"/>
    <col min="15" max="15" width="9.57421875" style="1" bestFit="1" customWidth="1"/>
    <col min="16" max="16384" width="9.140625" style="1" customWidth="1"/>
  </cols>
  <sheetData>
    <row r="1" spans="1:13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86" t="s">
        <v>78</v>
      </c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86" t="s">
        <v>79</v>
      </c>
      <c r="M2" s="53"/>
    </row>
    <row r="3" spans="1:13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86" t="s">
        <v>80</v>
      </c>
      <c r="M3" s="53"/>
    </row>
    <row r="4" spans="1:13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86" t="s">
        <v>81</v>
      </c>
      <c r="M4" s="53"/>
    </row>
    <row r="5" spans="1:13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87" t="s">
        <v>82</v>
      </c>
      <c r="M5" s="53"/>
    </row>
    <row r="6" spans="1:13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87" t="s">
        <v>83</v>
      </c>
      <c r="M6" s="53"/>
    </row>
    <row r="7" spans="1:13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.75">
      <c r="A8" s="53"/>
      <c r="B8" s="211" t="s">
        <v>84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53"/>
    </row>
    <row r="9" spans="1:13" ht="15.75">
      <c r="A9" s="5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53"/>
    </row>
    <row r="10" spans="1:13" ht="15.75" customHeight="1">
      <c r="A10" s="53"/>
      <c r="B10" s="62"/>
      <c r="C10" s="63" t="s">
        <v>85</v>
      </c>
      <c r="F10" s="53"/>
      <c r="G10" s="53"/>
      <c r="H10" s="53"/>
      <c r="I10" s="53"/>
      <c r="J10" s="53"/>
      <c r="K10" s="53"/>
      <c r="L10" s="53"/>
      <c r="M10" s="53"/>
    </row>
    <row r="11" spans="1:13" ht="15.75" customHeight="1" thickBot="1">
      <c r="A11" s="53"/>
      <c r="B11" s="77" t="s">
        <v>47</v>
      </c>
      <c r="C11" s="76"/>
      <c r="D11" s="76"/>
      <c r="E11" s="76"/>
      <c r="F11" s="53"/>
      <c r="G11" s="53"/>
      <c r="H11" s="76"/>
      <c r="I11" s="77" t="s">
        <v>46</v>
      </c>
      <c r="J11" s="76"/>
      <c r="K11" s="76"/>
      <c r="L11" s="76"/>
      <c r="M11" s="53"/>
    </row>
    <row r="12" spans="1:13" ht="15.75" customHeight="1">
      <c r="A12" s="53"/>
      <c r="B12" s="126" t="s">
        <v>17</v>
      </c>
      <c r="C12" s="127"/>
      <c r="D12" s="128"/>
      <c r="E12" s="129" t="s">
        <v>43</v>
      </c>
      <c r="F12" s="53"/>
      <c r="G12" s="53"/>
      <c r="H12" s="126" t="s">
        <v>17</v>
      </c>
      <c r="I12" s="127"/>
      <c r="J12" s="127"/>
      <c r="K12" s="136"/>
      <c r="L12" s="14" t="s">
        <v>21</v>
      </c>
      <c r="M12" s="53"/>
    </row>
    <row r="13" spans="1:13" ht="15.75" customHeight="1">
      <c r="A13" s="53"/>
      <c r="B13" s="130" t="s">
        <v>44</v>
      </c>
      <c r="C13" s="131"/>
      <c r="D13" s="131"/>
      <c r="E13" s="132">
        <f>'Ввод данных'!J11</f>
        <v>1000</v>
      </c>
      <c r="F13" s="53"/>
      <c r="G13" s="53"/>
      <c r="H13" s="130" t="s">
        <v>44</v>
      </c>
      <c r="I13" s="131"/>
      <c r="J13" s="131"/>
      <c r="K13" s="137"/>
      <c r="L13" s="16">
        <f>E13</f>
        <v>1000</v>
      </c>
      <c r="M13" s="53"/>
    </row>
    <row r="14" spans="1:13" ht="15.75" customHeight="1">
      <c r="A14" s="53"/>
      <c r="B14" s="130" t="s">
        <v>18</v>
      </c>
      <c r="C14" s="131"/>
      <c r="D14" s="131"/>
      <c r="E14" s="198">
        <v>21.5</v>
      </c>
      <c r="F14" s="53"/>
      <c r="G14" s="53"/>
      <c r="H14" s="130" t="s">
        <v>18</v>
      </c>
      <c r="I14" s="131"/>
      <c r="J14" s="131"/>
      <c r="K14" s="137"/>
      <c r="L14" s="199">
        <v>9</v>
      </c>
      <c r="M14" s="53"/>
    </row>
    <row r="15" spans="1:13" ht="15.75" customHeight="1" thickBot="1">
      <c r="A15" s="53"/>
      <c r="B15" s="133" t="s">
        <v>19</v>
      </c>
      <c r="C15" s="134"/>
      <c r="D15" s="135"/>
      <c r="E15" s="48">
        <f>E14*E13/1000</f>
        <v>21.5</v>
      </c>
      <c r="F15" s="53"/>
      <c r="G15" s="53"/>
      <c r="H15" s="133" t="s">
        <v>19</v>
      </c>
      <c r="I15" s="134"/>
      <c r="J15" s="134"/>
      <c r="K15" s="138"/>
      <c r="L15" s="13">
        <f>L14*E13/1000</f>
        <v>9</v>
      </c>
      <c r="M15" s="53"/>
    </row>
    <row r="16" spans="1:13" ht="15.75" customHeight="1">
      <c r="A16" s="53"/>
      <c r="B16" s="15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15.75" customHeight="1" thickBot="1">
      <c r="A17" s="53"/>
      <c r="B17" s="77" t="s">
        <v>45</v>
      </c>
      <c r="C17" s="76"/>
      <c r="D17" s="76"/>
      <c r="E17" s="76"/>
      <c r="F17" s="53"/>
      <c r="G17" s="53"/>
      <c r="H17" s="76"/>
      <c r="I17" s="77" t="s">
        <v>39</v>
      </c>
      <c r="J17" s="76"/>
      <c r="K17" s="76"/>
      <c r="L17" s="76"/>
      <c r="M17" s="53"/>
    </row>
    <row r="18" spans="1:13" ht="15.75" customHeight="1">
      <c r="A18" s="53"/>
      <c r="B18" s="126" t="s">
        <v>3</v>
      </c>
      <c r="C18" s="127"/>
      <c r="D18" s="127"/>
      <c r="E18" s="139">
        <v>10000</v>
      </c>
      <c r="F18" s="53"/>
      <c r="G18" s="53"/>
      <c r="H18" s="146" t="s">
        <v>3</v>
      </c>
      <c r="I18" s="127"/>
      <c r="J18" s="127"/>
      <c r="K18" s="127"/>
      <c r="L18" s="29">
        <v>50000</v>
      </c>
      <c r="M18" s="53"/>
    </row>
    <row r="19" spans="1:13" ht="15.75" customHeight="1">
      <c r="A19" s="53"/>
      <c r="B19" s="130" t="s">
        <v>53</v>
      </c>
      <c r="C19" s="131"/>
      <c r="D19" s="131"/>
      <c r="E19" s="140">
        <f>E18/(365*E34)</f>
        <v>1.1415525114155252</v>
      </c>
      <c r="F19" s="53"/>
      <c r="G19" s="53"/>
      <c r="H19" s="130" t="s">
        <v>53</v>
      </c>
      <c r="I19" s="131"/>
      <c r="J19" s="131"/>
      <c r="K19" s="131"/>
      <c r="L19" s="58">
        <f>L18/(365*E34)</f>
        <v>5.707762557077626</v>
      </c>
      <c r="M19" s="53"/>
    </row>
    <row r="20" spans="1:13" ht="15.75" customHeight="1">
      <c r="A20" s="53"/>
      <c r="B20" s="240" t="s">
        <v>145</v>
      </c>
      <c r="C20" s="131"/>
      <c r="D20" s="131"/>
      <c r="E20" s="141">
        <v>15</v>
      </c>
      <c r="F20" s="53"/>
      <c r="G20" s="53"/>
      <c r="H20" s="147" t="s">
        <v>4</v>
      </c>
      <c r="I20" s="131"/>
      <c r="J20" s="131"/>
      <c r="K20" s="131"/>
      <c r="L20" s="200">
        <f>290*0.9</f>
        <v>261</v>
      </c>
      <c r="M20" s="53"/>
    </row>
    <row r="21" spans="1:13" ht="15.75" customHeight="1">
      <c r="A21" s="53"/>
      <c r="B21" s="142" t="s">
        <v>49</v>
      </c>
      <c r="C21" s="131"/>
      <c r="D21" s="131"/>
      <c r="E21" s="143">
        <f>L19/E19</f>
        <v>5</v>
      </c>
      <c r="F21" s="53"/>
      <c r="G21" s="53"/>
      <c r="H21" s="130" t="s">
        <v>22</v>
      </c>
      <c r="I21" s="131"/>
      <c r="J21" s="131"/>
      <c r="K21" s="131"/>
      <c r="L21" s="15">
        <v>0</v>
      </c>
      <c r="M21" s="53"/>
    </row>
    <row r="22" spans="1:13" ht="15.75" customHeight="1" thickBot="1">
      <c r="A22" s="53"/>
      <c r="B22" s="144" t="s">
        <v>50</v>
      </c>
      <c r="C22" s="134"/>
      <c r="D22" s="134"/>
      <c r="E22" s="145">
        <f>E21*E13*E20</f>
        <v>75000</v>
      </c>
      <c r="F22" s="53"/>
      <c r="G22" s="53"/>
      <c r="H22" s="148" t="s">
        <v>14</v>
      </c>
      <c r="I22" s="134"/>
      <c r="J22" s="134"/>
      <c r="K22" s="134"/>
      <c r="L22" s="30">
        <v>0</v>
      </c>
      <c r="M22" s="53"/>
    </row>
    <row r="23" spans="1:13" ht="15.75" customHeight="1">
      <c r="A23" s="53"/>
      <c r="B23" s="149" t="s">
        <v>54</v>
      </c>
      <c r="C23" s="53"/>
      <c r="D23" s="53"/>
      <c r="E23" s="150"/>
      <c r="F23" s="53"/>
      <c r="G23" s="53"/>
      <c r="H23" s="149" t="s">
        <v>54</v>
      </c>
      <c r="I23" s="53"/>
      <c r="J23" s="53"/>
      <c r="K23" s="53"/>
      <c r="L23" s="53"/>
      <c r="M23" s="53"/>
    </row>
    <row r="24" spans="1:13" ht="21.75" customHeight="1">
      <c r="A24" s="53"/>
      <c r="B24" s="212" t="s">
        <v>95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53"/>
    </row>
    <row r="25" spans="1:13" ht="15.75" customHeight="1">
      <c r="A25" s="53"/>
      <c r="B25" s="151"/>
      <c r="C25" s="53"/>
      <c r="D25" s="151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.75" customHeight="1">
      <c r="A26" s="53"/>
      <c r="B26" s="151"/>
      <c r="C26" s="53"/>
      <c r="D26" s="151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5.75" customHeight="1" thickBot="1">
      <c r="A27" s="53"/>
      <c r="B27" s="151"/>
      <c r="C27" s="53"/>
      <c r="D27" s="151"/>
      <c r="E27" s="53"/>
      <c r="F27" s="53"/>
      <c r="G27" s="53"/>
      <c r="H27" s="53"/>
      <c r="I27" s="53"/>
      <c r="J27" s="53"/>
      <c r="K27" s="53"/>
      <c r="L27" s="53"/>
      <c r="M27" s="53"/>
    </row>
    <row r="28" spans="1:15" ht="21" customHeight="1" thickBot="1">
      <c r="A28" s="53"/>
      <c r="B28" s="53"/>
      <c r="C28" s="53"/>
      <c r="D28" s="53"/>
      <c r="E28" s="53"/>
      <c r="F28" s="219">
        <f>E15-L15</f>
        <v>12.5</v>
      </c>
      <c r="G28" s="220"/>
      <c r="H28" s="152" t="s">
        <v>20</v>
      </c>
      <c r="I28" s="53"/>
      <c r="J28" s="53"/>
      <c r="K28" s="53"/>
      <c r="L28" s="53"/>
      <c r="M28" s="53"/>
      <c r="O28" s="3"/>
    </row>
    <row r="29" spans="1:13" ht="15.75" customHeight="1">
      <c r="A29" s="53"/>
      <c r="B29" s="53"/>
      <c r="C29" s="53"/>
      <c r="D29" s="53"/>
      <c r="E29" s="53"/>
      <c r="F29" s="153"/>
      <c r="G29" s="53"/>
      <c r="H29" s="151"/>
      <c r="I29" s="53"/>
      <c r="J29" s="53"/>
      <c r="K29" s="53"/>
      <c r="L29" s="53"/>
      <c r="M29" s="53"/>
    </row>
    <row r="30" spans="1:13" ht="15.75" customHeight="1">
      <c r="A30" s="53"/>
      <c r="B30" s="154"/>
      <c r="C30" s="154"/>
      <c r="D30" s="154"/>
      <c r="E30" s="155" t="s">
        <v>64</v>
      </c>
      <c r="F30" s="156"/>
      <c r="G30" s="154"/>
      <c r="H30" s="157"/>
      <c r="I30" s="154"/>
      <c r="J30" s="154"/>
      <c r="K30" s="154"/>
      <c r="L30" s="154"/>
      <c r="M30" s="53"/>
    </row>
    <row r="31" spans="1:13" ht="15.75" customHeight="1" thickBot="1">
      <c r="A31" s="53"/>
      <c r="B31" s="77" t="s">
        <v>48</v>
      </c>
      <c r="C31" s="76"/>
      <c r="D31" s="76"/>
      <c r="E31" s="78"/>
      <c r="F31" s="53"/>
      <c r="G31" s="53"/>
      <c r="H31" s="79"/>
      <c r="I31" s="77" t="s">
        <v>63</v>
      </c>
      <c r="J31" s="77"/>
      <c r="K31" s="76"/>
      <c r="L31" s="76"/>
      <c r="M31" s="53"/>
    </row>
    <row r="32" spans="1:13" ht="15.75" customHeight="1">
      <c r="A32" s="53"/>
      <c r="B32" s="47" t="s">
        <v>61</v>
      </c>
      <c r="C32" s="9"/>
      <c r="D32" s="9"/>
      <c r="E32" s="59">
        <f>'Тарифы '!F18</f>
        <v>28.09</v>
      </c>
      <c r="F32" s="53"/>
      <c r="G32" s="53"/>
      <c r="H32" s="49" t="s">
        <v>65</v>
      </c>
      <c r="I32" s="9"/>
      <c r="J32" s="9"/>
      <c r="K32" s="9"/>
      <c r="L32" s="51">
        <f>'Тарифы '!F23</f>
        <v>0.14484</v>
      </c>
      <c r="M32" s="53"/>
    </row>
    <row r="33" spans="1:13" ht="15.75" customHeight="1">
      <c r="A33" s="53"/>
      <c r="B33" s="18" t="s">
        <v>60</v>
      </c>
      <c r="C33" s="11"/>
      <c r="D33" s="11"/>
      <c r="E33" s="201">
        <v>18</v>
      </c>
      <c r="F33" s="53"/>
      <c r="G33" s="53"/>
      <c r="H33" s="205" t="s">
        <v>142</v>
      </c>
      <c r="I33" s="11"/>
      <c r="J33" s="11"/>
      <c r="K33" s="11"/>
      <c r="L33" s="201">
        <f>0.9467*1.2</f>
        <v>1.13604</v>
      </c>
      <c r="M33" s="53"/>
    </row>
    <row r="34" spans="1:13" ht="15.75" customHeight="1" thickBot="1">
      <c r="A34" s="53"/>
      <c r="B34" s="12" t="s">
        <v>13</v>
      </c>
      <c r="C34" s="134"/>
      <c r="D34" s="134"/>
      <c r="E34" s="61">
        <f>'Ввод данных'!J10</f>
        <v>24</v>
      </c>
      <c r="F34" s="53"/>
      <c r="G34" s="53"/>
      <c r="H34" s="50" t="s">
        <v>66</v>
      </c>
      <c r="I34" s="10"/>
      <c r="J34" s="10"/>
      <c r="K34" s="10"/>
      <c r="L34" s="31">
        <v>2.81</v>
      </c>
      <c r="M34" s="53"/>
    </row>
    <row r="35" spans="1:13" ht="15" customHeight="1">
      <c r="A35" s="53"/>
      <c r="B35" s="160" t="s">
        <v>62</v>
      </c>
      <c r="C35" s="53"/>
      <c r="D35" s="53"/>
      <c r="E35" s="53"/>
      <c r="F35" s="158"/>
      <c r="G35" s="159"/>
      <c r="H35" s="160" t="s">
        <v>67</v>
      </c>
      <c r="I35" s="159"/>
      <c r="J35" s="53"/>
      <c r="K35" s="159"/>
      <c r="L35" s="53"/>
      <c r="M35" s="53"/>
    </row>
    <row r="36" spans="1:13" ht="15" customHeight="1">
      <c r="A36" s="53"/>
      <c r="B36" s="161" t="s">
        <v>141</v>
      </c>
      <c r="C36" s="53"/>
      <c r="D36" s="53"/>
      <c r="E36" s="53"/>
      <c r="F36" s="158"/>
      <c r="G36" s="159"/>
      <c r="H36" s="161" t="s">
        <v>146</v>
      </c>
      <c r="I36" s="159"/>
      <c r="J36" s="53"/>
      <c r="K36" s="159"/>
      <c r="L36" s="53"/>
      <c r="M36" s="53"/>
    </row>
    <row r="37" spans="1:13" ht="15" customHeight="1">
      <c r="A37" s="53"/>
      <c r="B37" s="160"/>
      <c r="C37" s="53"/>
      <c r="D37" s="53"/>
      <c r="E37" s="53"/>
      <c r="F37" s="158"/>
      <c r="G37" s="159"/>
      <c r="H37" s="162" t="s">
        <v>99</v>
      </c>
      <c r="I37" s="159"/>
      <c r="J37" s="53"/>
      <c r="K37" s="159"/>
      <c r="L37" s="53"/>
      <c r="M37" s="53"/>
    </row>
    <row r="38" spans="1:13" ht="15.75" customHeight="1" thickBot="1">
      <c r="A38" s="53"/>
      <c r="B38" s="53"/>
      <c r="C38" s="53"/>
      <c r="D38" s="213" t="s">
        <v>96</v>
      </c>
      <c r="E38" s="213"/>
      <c r="F38" s="213"/>
      <c r="G38" s="213"/>
      <c r="H38" s="213"/>
      <c r="I38" s="213"/>
      <c r="J38" s="53"/>
      <c r="K38" s="53"/>
      <c r="L38" s="53"/>
      <c r="M38" s="53"/>
    </row>
    <row r="39" spans="1:13" ht="17.25" customHeight="1">
      <c r="A39" s="53"/>
      <c r="B39" s="53"/>
      <c r="C39" s="53"/>
      <c r="D39" s="224" t="s">
        <v>38</v>
      </c>
      <c r="E39" s="225"/>
      <c r="F39" s="225"/>
      <c r="G39" s="225"/>
      <c r="H39" s="165"/>
      <c r="I39" s="17">
        <f>L20*E13</f>
        <v>261000</v>
      </c>
      <c r="J39" s="53"/>
      <c r="K39" s="53"/>
      <c r="L39" s="53"/>
      <c r="M39" s="53"/>
    </row>
    <row r="40" spans="1:13" ht="17.25" customHeight="1">
      <c r="A40" s="53"/>
      <c r="B40" s="53"/>
      <c r="C40" s="53"/>
      <c r="D40" s="221" t="s">
        <v>40</v>
      </c>
      <c r="E40" s="222"/>
      <c r="F40" s="222"/>
      <c r="G40" s="222"/>
      <c r="H40" s="223"/>
      <c r="I40" s="202">
        <f>E13*5</f>
        <v>5000</v>
      </c>
      <c r="J40" s="53"/>
      <c r="K40" s="53"/>
      <c r="L40" s="53"/>
      <c r="M40" s="53"/>
    </row>
    <row r="41" spans="1:13" ht="17.25" customHeight="1" thickBot="1">
      <c r="A41" s="53"/>
      <c r="B41" s="53"/>
      <c r="C41" s="53"/>
      <c r="D41" s="166" t="s">
        <v>42</v>
      </c>
      <c r="E41" s="167"/>
      <c r="F41" s="167"/>
      <c r="G41" s="167"/>
      <c r="H41" s="168"/>
      <c r="I41" s="32">
        <f>SUM(I39:I40)</f>
        <v>266000</v>
      </c>
      <c r="J41" s="53"/>
      <c r="K41" s="53"/>
      <c r="L41" s="53"/>
      <c r="M41" s="53"/>
    </row>
    <row r="42" spans="1:13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5.75" customHeight="1" thickBot="1">
      <c r="A43" s="53"/>
      <c r="B43" s="163" t="s">
        <v>138</v>
      </c>
      <c r="C43" s="164"/>
      <c r="D43" s="164"/>
      <c r="E43" s="169"/>
      <c r="F43" s="164"/>
      <c r="G43" s="164"/>
      <c r="H43" s="164"/>
      <c r="I43" s="164"/>
      <c r="J43" s="164"/>
      <c r="K43" s="164"/>
      <c r="L43" s="164"/>
      <c r="M43" s="53"/>
    </row>
    <row r="44" spans="1:13" ht="15">
      <c r="A44" s="53"/>
      <c r="B44" s="226" t="s">
        <v>23</v>
      </c>
      <c r="C44" s="228" t="s">
        <v>55</v>
      </c>
      <c r="D44" s="218" t="s">
        <v>15</v>
      </c>
      <c r="E44" s="218"/>
      <c r="F44" s="218"/>
      <c r="G44" s="218" t="s">
        <v>2</v>
      </c>
      <c r="H44" s="218"/>
      <c r="I44" s="218"/>
      <c r="J44" s="218"/>
      <c r="K44" s="214" t="s">
        <v>71</v>
      </c>
      <c r="L44" s="216" t="s">
        <v>0</v>
      </c>
      <c r="M44" s="53"/>
    </row>
    <row r="45" spans="1:13" s="2" customFormat="1" ht="58.5" customHeight="1" thickBot="1">
      <c r="A45" s="125"/>
      <c r="B45" s="227"/>
      <c r="C45" s="229"/>
      <c r="D45" s="75" t="s">
        <v>51</v>
      </c>
      <c r="E45" s="75" t="s">
        <v>1</v>
      </c>
      <c r="F45" s="75" t="s">
        <v>41</v>
      </c>
      <c r="G45" s="75" t="s">
        <v>51</v>
      </c>
      <c r="H45" s="75" t="s">
        <v>68</v>
      </c>
      <c r="I45" s="75" t="s">
        <v>1</v>
      </c>
      <c r="J45" s="75" t="s">
        <v>147</v>
      </c>
      <c r="K45" s="215"/>
      <c r="L45" s="217"/>
      <c r="M45" s="125"/>
    </row>
    <row r="46" spans="1:13" ht="15.75">
      <c r="A46" s="53"/>
      <c r="B46" s="39" t="s">
        <v>24</v>
      </c>
      <c r="C46" s="55">
        <f>L33</f>
        <v>1.13604</v>
      </c>
      <c r="D46" s="40">
        <f aca="true" t="shared" si="0" ref="D46:D53">$E$15*$E$34*365</f>
        <v>188340</v>
      </c>
      <c r="E46" s="41">
        <f aca="true" t="shared" si="1" ref="E46:E53">C46*D46</f>
        <v>213961.7736</v>
      </c>
      <c r="F46" s="42">
        <f>E46+($E$22/$L$19)</f>
        <v>227101.7736</v>
      </c>
      <c r="G46" s="40">
        <f>$L$15*$E$34*365</f>
        <v>78840</v>
      </c>
      <c r="H46" s="40">
        <f>-$F$28/2.5*$E$34*60</f>
        <v>-7200</v>
      </c>
      <c r="I46" s="43">
        <f>C46*(G46+H46)</f>
        <v>81385.9056</v>
      </c>
      <c r="J46" s="42">
        <f>I41+I46</f>
        <v>347385.9056</v>
      </c>
      <c r="K46" s="44">
        <f>(E46+($E$22/$L$19))-I46</f>
        <v>145715.868</v>
      </c>
      <c r="L46" s="45">
        <f aca="true" t="shared" si="2" ref="L46:L53">F46-J46</f>
        <v>-120284.13200000001</v>
      </c>
      <c r="M46" s="54"/>
    </row>
    <row r="47" spans="1:13" ht="15.75">
      <c r="A47" s="53"/>
      <c r="B47" s="19" t="s">
        <v>25</v>
      </c>
      <c r="C47" s="56">
        <f aca="true" t="shared" si="3" ref="C47:C53">C46*($E$33/100+1)</f>
        <v>1.3405272</v>
      </c>
      <c r="D47" s="20">
        <f t="shared" si="0"/>
        <v>188340</v>
      </c>
      <c r="E47" s="21">
        <f t="shared" si="1"/>
        <v>252474.892848</v>
      </c>
      <c r="F47" s="22">
        <f aca="true" t="shared" si="4" ref="F47:F53">E47+($E$22/$L$19)+F46</f>
        <v>492716.666448</v>
      </c>
      <c r="G47" s="35">
        <f aca="true" t="shared" si="5" ref="G47:G53">$L$15*$E$34*365</f>
        <v>78840</v>
      </c>
      <c r="H47" s="35">
        <f aca="true" t="shared" si="6" ref="H47:H53">-$F$28/2.5*$E$34*60</f>
        <v>-7200</v>
      </c>
      <c r="I47" s="36">
        <f aca="true" t="shared" si="7" ref="I47:I53">C47*(G47+H47)</f>
        <v>96035.36860799999</v>
      </c>
      <c r="J47" s="22">
        <f aca="true" t="shared" si="8" ref="J47:J53">I47+J46</f>
        <v>443421.274208</v>
      </c>
      <c r="K47" s="23">
        <f>(E47+($E$22/$L$19))-I47+K46</f>
        <v>315295.39223999996</v>
      </c>
      <c r="L47" s="24">
        <f t="shared" si="2"/>
        <v>49295.392240000016</v>
      </c>
      <c r="M47" s="53"/>
    </row>
    <row r="48" spans="1:15" ht="15.75">
      <c r="A48" s="53"/>
      <c r="B48" s="19" t="s">
        <v>26</v>
      </c>
      <c r="C48" s="56">
        <f t="shared" si="3"/>
        <v>1.5818220959999998</v>
      </c>
      <c r="D48" s="20">
        <f t="shared" si="0"/>
        <v>188340</v>
      </c>
      <c r="E48" s="21">
        <f t="shared" si="1"/>
        <v>297920.37356064</v>
      </c>
      <c r="F48" s="22">
        <f t="shared" si="4"/>
        <v>803777.0400086399</v>
      </c>
      <c r="G48" s="35">
        <f t="shared" si="5"/>
        <v>78840</v>
      </c>
      <c r="H48" s="35">
        <f t="shared" si="6"/>
        <v>-7200</v>
      </c>
      <c r="I48" s="36">
        <f t="shared" si="7"/>
        <v>113321.73495743999</v>
      </c>
      <c r="J48" s="22">
        <f t="shared" si="8"/>
        <v>556743.00916544</v>
      </c>
      <c r="K48" s="23">
        <f aca="true" t="shared" si="9" ref="K48:K53">(E48+($E$22/$L$19))-I48+K47</f>
        <v>513034.03084319993</v>
      </c>
      <c r="L48" s="24">
        <f t="shared" si="2"/>
        <v>247034.03084319993</v>
      </c>
      <c r="M48" s="53"/>
      <c r="O48" s="80"/>
    </row>
    <row r="49" spans="1:13" ht="15.75">
      <c r="A49" s="53"/>
      <c r="B49" s="19" t="s">
        <v>27</v>
      </c>
      <c r="C49" s="56">
        <f t="shared" si="3"/>
        <v>1.8665500732799996</v>
      </c>
      <c r="D49" s="20">
        <f t="shared" si="0"/>
        <v>188340</v>
      </c>
      <c r="E49" s="21">
        <f t="shared" si="1"/>
        <v>351546.0408015551</v>
      </c>
      <c r="F49" s="22">
        <f t="shared" si="4"/>
        <v>1168463.080810195</v>
      </c>
      <c r="G49" s="35">
        <f t="shared" si="5"/>
        <v>78840</v>
      </c>
      <c r="H49" s="35">
        <f t="shared" si="6"/>
        <v>-7200</v>
      </c>
      <c r="I49" s="36">
        <f t="shared" si="7"/>
        <v>133719.64724977917</v>
      </c>
      <c r="J49" s="22">
        <f t="shared" si="8"/>
        <v>690462.6564152192</v>
      </c>
      <c r="K49" s="23">
        <f t="shared" si="9"/>
        <v>744000.4243949759</v>
      </c>
      <c r="L49" s="24">
        <f t="shared" si="2"/>
        <v>478000.4243949759</v>
      </c>
      <c r="M49" s="53"/>
    </row>
    <row r="50" spans="1:13" ht="15.75">
      <c r="A50" s="53"/>
      <c r="B50" s="19" t="s">
        <v>28</v>
      </c>
      <c r="C50" s="56">
        <f t="shared" si="3"/>
        <v>2.2025290864703995</v>
      </c>
      <c r="D50" s="20">
        <f t="shared" si="0"/>
        <v>188340</v>
      </c>
      <c r="E50" s="21">
        <f t="shared" si="1"/>
        <v>414824.328145835</v>
      </c>
      <c r="F50" s="22">
        <f t="shared" si="4"/>
        <v>1596427.4089560302</v>
      </c>
      <c r="G50" s="35">
        <f t="shared" si="5"/>
        <v>78840</v>
      </c>
      <c r="H50" s="35">
        <f t="shared" si="6"/>
        <v>-7200</v>
      </c>
      <c r="I50" s="36">
        <f t="shared" si="7"/>
        <v>157789.1837547394</v>
      </c>
      <c r="J50" s="22">
        <f t="shared" si="8"/>
        <v>848251.8401699585</v>
      </c>
      <c r="K50" s="23">
        <f t="shared" si="9"/>
        <v>1014175.5687860715</v>
      </c>
      <c r="L50" s="24">
        <f t="shared" si="2"/>
        <v>748175.5687860716</v>
      </c>
      <c r="M50" s="53"/>
    </row>
    <row r="51" spans="1:13" ht="15.75">
      <c r="A51" s="53"/>
      <c r="B51" s="19" t="s">
        <v>29</v>
      </c>
      <c r="C51" s="56">
        <f t="shared" si="3"/>
        <v>2.5989843220350712</v>
      </c>
      <c r="D51" s="20">
        <f t="shared" si="0"/>
        <v>188340</v>
      </c>
      <c r="E51" s="21">
        <f t="shared" si="1"/>
        <v>489492.7072120853</v>
      </c>
      <c r="F51" s="22">
        <f t="shared" si="4"/>
        <v>2099060.1161681153</v>
      </c>
      <c r="G51" s="35">
        <f t="shared" si="5"/>
        <v>78840</v>
      </c>
      <c r="H51" s="35">
        <f t="shared" si="6"/>
        <v>-7200</v>
      </c>
      <c r="I51" s="36">
        <f t="shared" si="7"/>
        <v>186191.2368305925</v>
      </c>
      <c r="J51" s="22">
        <f t="shared" si="8"/>
        <v>1034443.077000551</v>
      </c>
      <c r="K51" s="23">
        <f t="shared" si="9"/>
        <v>1330617.0391675644</v>
      </c>
      <c r="L51" s="24">
        <f t="shared" si="2"/>
        <v>1064617.0391675644</v>
      </c>
      <c r="M51" s="53"/>
    </row>
    <row r="52" spans="1:13" ht="15.75">
      <c r="A52" s="53"/>
      <c r="B52" s="19" t="s">
        <v>30</v>
      </c>
      <c r="C52" s="56">
        <f t="shared" si="3"/>
        <v>3.0668015000013837</v>
      </c>
      <c r="D52" s="20">
        <f t="shared" si="0"/>
        <v>188340</v>
      </c>
      <c r="E52" s="21">
        <f t="shared" si="1"/>
        <v>577601.3945102607</v>
      </c>
      <c r="F52" s="22">
        <f t="shared" si="4"/>
        <v>2689801.510678376</v>
      </c>
      <c r="G52" s="35">
        <f t="shared" si="5"/>
        <v>78840</v>
      </c>
      <c r="H52" s="35">
        <f t="shared" si="6"/>
        <v>-7200</v>
      </c>
      <c r="I52" s="36">
        <f t="shared" si="7"/>
        <v>219705.65946009912</v>
      </c>
      <c r="J52" s="22">
        <f t="shared" si="8"/>
        <v>1254148.73646065</v>
      </c>
      <c r="K52" s="23">
        <f t="shared" si="9"/>
        <v>1701652.774217726</v>
      </c>
      <c r="L52" s="24">
        <f t="shared" si="2"/>
        <v>1435652.774217726</v>
      </c>
      <c r="M52" s="53"/>
    </row>
    <row r="53" spans="1:13" ht="16.5" thickBot="1">
      <c r="A53" s="53"/>
      <c r="B53" s="33" t="s">
        <v>31</v>
      </c>
      <c r="C53" s="57">
        <f t="shared" si="3"/>
        <v>3.6188257700016324</v>
      </c>
      <c r="D53" s="34">
        <f t="shared" si="0"/>
        <v>188340</v>
      </c>
      <c r="E53" s="25">
        <f t="shared" si="1"/>
        <v>681569.6455221075</v>
      </c>
      <c r="F53" s="26">
        <f t="shared" si="4"/>
        <v>3384511.1562004834</v>
      </c>
      <c r="G53" s="37">
        <f t="shared" si="5"/>
        <v>78840</v>
      </c>
      <c r="H53" s="37">
        <f t="shared" si="6"/>
        <v>-7200</v>
      </c>
      <c r="I53" s="38">
        <f t="shared" si="7"/>
        <v>259252.67816291694</v>
      </c>
      <c r="J53" s="26">
        <f t="shared" si="8"/>
        <v>1513401.4146235671</v>
      </c>
      <c r="K53" s="27">
        <f t="shared" si="9"/>
        <v>2137109.7415769165</v>
      </c>
      <c r="L53" s="28">
        <f t="shared" si="2"/>
        <v>1871109.7415769163</v>
      </c>
      <c r="M53" s="53"/>
    </row>
    <row r="54" spans="1:13" s="2" customFormat="1" ht="19.5" thickBot="1">
      <c r="A54" s="125"/>
      <c r="B54" s="125"/>
      <c r="C54" s="125"/>
      <c r="D54" s="170"/>
      <c r="E54" s="170"/>
      <c r="F54" s="170"/>
      <c r="G54" s="170"/>
      <c r="H54" s="170"/>
      <c r="I54" s="170"/>
      <c r="J54" s="171" t="s">
        <v>16</v>
      </c>
      <c r="K54" s="172">
        <f>K53</f>
        <v>2137109.7415769165</v>
      </c>
      <c r="L54" s="173">
        <f>L53</f>
        <v>1871109.7415769163</v>
      </c>
      <c r="M54" s="125"/>
    </row>
    <row r="55" spans="1:13" ht="13.5" customHeight="1">
      <c r="A55" s="53"/>
      <c r="B55" s="52" t="s">
        <v>52</v>
      </c>
      <c r="C55" s="53"/>
      <c r="D55" s="53"/>
      <c r="E55" s="53"/>
      <c r="F55" s="53"/>
      <c r="G55" s="53"/>
      <c r="H55" s="53"/>
      <c r="I55" s="53"/>
      <c r="J55" s="53"/>
      <c r="K55" s="54"/>
      <c r="L55" s="53"/>
      <c r="M55" s="53"/>
    </row>
    <row r="56" spans="1:13" ht="13.5" customHeight="1">
      <c r="A56" s="53"/>
      <c r="B56" s="206" t="s">
        <v>143</v>
      </c>
      <c r="C56" s="53"/>
      <c r="D56" s="53"/>
      <c r="E56" s="53"/>
      <c r="F56" s="53"/>
      <c r="G56" s="53"/>
      <c r="H56" s="53"/>
      <c r="I56" s="53"/>
      <c r="J56" s="53"/>
      <c r="K56" s="54"/>
      <c r="L56" s="53"/>
      <c r="M56" s="53"/>
    </row>
    <row r="57" spans="1:13" ht="13.5" customHeight="1">
      <c r="A57" s="53"/>
      <c r="B57" s="52" t="s">
        <v>69</v>
      </c>
      <c r="C57" s="53"/>
      <c r="D57" s="53"/>
      <c r="E57" s="53"/>
      <c r="F57" s="53"/>
      <c r="G57" s="53"/>
      <c r="H57" s="53"/>
      <c r="I57" s="53"/>
      <c r="J57" s="53"/>
      <c r="K57" s="54"/>
      <c r="L57" s="53"/>
      <c r="M57" s="53"/>
    </row>
    <row r="58" spans="1:13" ht="13.5" customHeight="1">
      <c r="A58" s="53"/>
      <c r="B58" s="52" t="s">
        <v>70</v>
      </c>
      <c r="C58" s="53"/>
      <c r="D58" s="53"/>
      <c r="E58" s="53"/>
      <c r="F58" s="53"/>
      <c r="G58" s="53"/>
      <c r="H58" s="53"/>
      <c r="I58" s="53"/>
      <c r="J58" s="53"/>
      <c r="K58" s="54"/>
      <c r="L58" s="53"/>
      <c r="M58" s="53"/>
    </row>
    <row r="59" spans="1:13" ht="15">
      <c r="A59" s="53"/>
      <c r="B59" s="206" t="s">
        <v>144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5">
      <c r="A60" s="53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ht="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ht="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ht="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ht="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ht="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ht="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ht="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ht="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ht="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ht="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</sheetData>
  <sheetProtection password="EFBD" sheet="1" objects="1" scenarios="1" selectLockedCells="1"/>
  <protectedRanges>
    <protectedRange sqref="E14 L14 L20 E33 I40" name="Диапазон1"/>
  </protectedRanges>
  <mergeCells count="12">
    <mergeCell ref="B8:L8"/>
    <mergeCell ref="B24:L24"/>
    <mergeCell ref="D38:I38"/>
    <mergeCell ref="K44:K45"/>
    <mergeCell ref="L44:L45"/>
    <mergeCell ref="D44:F44"/>
    <mergeCell ref="G44:J44"/>
    <mergeCell ref="F28:G28"/>
    <mergeCell ref="D40:H40"/>
    <mergeCell ref="D39:G39"/>
    <mergeCell ref="B44:B45"/>
    <mergeCell ref="C44:C45"/>
  </mergeCells>
  <hyperlinks>
    <hyperlink ref="L5" r:id="rId1" display="mailto:info@alteco.in.ua"/>
    <hyperlink ref="L6" r:id="rId2" display="http://www.alteco.in.ua/"/>
  </hyperlink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4" r:id="rId4"/>
  <ignoredErrors>
    <ignoredError sqref="I40 L20 L33" unlockedFormula="1"/>
    <ignoredError sqref="C47:L54" evalError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80"/>
  <sheetViews>
    <sheetView zoomScale="90" zoomScaleNormal="90" zoomScaleSheetLayoutView="90" workbookViewId="0" topLeftCell="A1">
      <selection activeCell="J15" sqref="J15"/>
    </sheetView>
  </sheetViews>
  <sheetFormatPr defaultColWidth="9.140625" defaultRowHeight="15"/>
  <cols>
    <col min="1" max="1" width="2.57421875" style="4" customWidth="1"/>
    <col min="2" max="2" width="10.7109375" style="4" customWidth="1"/>
    <col min="3" max="3" width="18.28125" style="4" customWidth="1"/>
    <col min="4" max="4" width="5.57421875" style="4" customWidth="1"/>
    <col min="5" max="5" width="10.7109375" style="4" customWidth="1"/>
    <col min="6" max="6" width="11.421875" style="4" customWidth="1"/>
    <col min="7" max="7" width="10.28125" style="4" bestFit="1" customWidth="1"/>
    <col min="8" max="9" width="9.140625" style="4" customWidth="1"/>
    <col min="10" max="10" width="1.8515625" style="4" customWidth="1"/>
    <col min="11" max="11" width="10.57421875" style="4" customWidth="1"/>
    <col min="12" max="16384" width="9.140625" style="4" customWidth="1"/>
  </cols>
  <sheetData>
    <row r="1" spans="1:12" ht="1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86" t="s">
        <v>78</v>
      </c>
    </row>
    <row r="2" spans="1:12" ht="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86" t="s">
        <v>79</v>
      </c>
    </row>
    <row r="3" spans="1:12" ht="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86" t="s">
        <v>80</v>
      </c>
    </row>
    <row r="4" spans="1:12" ht="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86" t="s">
        <v>81</v>
      </c>
    </row>
    <row r="5" spans="1:12" ht="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87" t="s">
        <v>82</v>
      </c>
    </row>
    <row r="6" spans="1:12" ht="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87" t="s">
        <v>83</v>
      </c>
    </row>
    <row r="7" spans="1:12" ht="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5" t="s">
        <v>93</v>
      </c>
    </row>
    <row r="9" spans="1:12" ht="15" customHeight="1">
      <c r="A9" s="232" t="s">
        <v>133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ht="14.25" customHeight="1">
      <c r="A10" s="233" t="s">
        <v>102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ht="6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">
      <c r="A12" s="174"/>
      <c r="B12" s="176" t="s">
        <v>94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ht="6.7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15">
      <c r="A14" s="174"/>
      <c r="B14" s="46" t="s">
        <v>57</v>
      </c>
      <c r="C14" s="7"/>
      <c r="D14" s="7"/>
      <c r="E14" s="7"/>
      <c r="F14" s="6">
        <f>F23</f>
        <v>0.14484</v>
      </c>
      <c r="G14" s="5" t="s">
        <v>10</v>
      </c>
      <c r="H14" s="174"/>
      <c r="I14" s="174"/>
      <c r="J14" s="174"/>
      <c r="K14" s="174"/>
      <c r="L14" s="174"/>
    </row>
    <row r="15" spans="1:12" ht="15">
      <c r="A15" s="174"/>
      <c r="B15" s="8" t="s">
        <v>12</v>
      </c>
      <c r="C15" s="7"/>
      <c r="D15" s="7"/>
      <c r="E15" s="7"/>
      <c r="F15" s="6">
        <f>F28</f>
        <v>1.04976</v>
      </c>
      <c r="G15" s="5" t="s">
        <v>10</v>
      </c>
      <c r="H15" s="174"/>
      <c r="I15" s="174"/>
      <c r="J15" s="174"/>
      <c r="K15" s="174"/>
      <c r="L15" s="174"/>
    </row>
    <row r="16" spans="1:12" ht="15">
      <c r="A16" s="174"/>
      <c r="B16" s="46" t="s">
        <v>58</v>
      </c>
      <c r="C16" s="7"/>
      <c r="D16" s="7"/>
      <c r="E16" s="7"/>
      <c r="F16" s="6">
        <f>F15/F14</f>
        <v>7.247721623860812</v>
      </c>
      <c r="G16" s="5" t="s">
        <v>9</v>
      </c>
      <c r="H16" s="174"/>
      <c r="I16" s="174"/>
      <c r="J16" s="174"/>
      <c r="K16" s="174"/>
      <c r="L16" s="174"/>
    </row>
    <row r="17" spans="1:12" ht="15">
      <c r="A17" s="174"/>
      <c r="B17" s="46" t="s">
        <v>58</v>
      </c>
      <c r="C17" s="7"/>
      <c r="D17" s="7"/>
      <c r="E17" s="7"/>
      <c r="F17" s="6">
        <f>F15/F14*100-100</f>
        <v>624.7721623860812</v>
      </c>
      <c r="G17" s="5" t="s">
        <v>8</v>
      </c>
      <c r="H17" s="174"/>
      <c r="I17" s="174"/>
      <c r="J17" s="174"/>
      <c r="K17" s="174"/>
      <c r="L17" s="174"/>
    </row>
    <row r="18" spans="1:12" ht="15">
      <c r="A18" s="174"/>
      <c r="B18" s="81" t="s">
        <v>103</v>
      </c>
      <c r="C18" s="7"/>
      <c r="D18" s="7"/>
      <c r="E18" s="7"/>
      <c r="F18" s="6">
        <v>28.09</v>
      </c>
      <c r="G18" s="5" t="s">
        <v>8</v>
      </c>
      <c r="H18" s="174"/>
      <c r="I18" s="174"/>
      <c r="J18" s="174"/>
      <c r="K18" s="174"/>
      <c r="L18" s="174"/>
    </row>
    <row r="19" spans="1:12" ht="15">
      <c r="A19" s="174"/>
      <c r="B19" s="177" t="s">
        <v>5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6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39.75" customHeight="1">
      <c r="A21" s="174"/>
      <c r="B21" s="234" t="s">
        <v>87</v>
      </c>
      <c r="C21" s="234"/>
      <c r="D21" s="174"/>
      <c r="E21" s="231" t="s">
        <v>134</v>
      </c>
      <c r="F21" s="231"/>
      <c r="G21" s="231"/>
      <c r="H21" s="231"/>
      <c r="I21" s="231"/>
      <c r="J21" s="231"/>
      <c r="K21" s="231"/>
      <c r="L21" s="178"/>
    </row>
    <row r="22" spans="2:11" ht="15.75" customHeight="1">
      <c r="B22" s="83" t="s">
        <v>7</v>
      </c>
      <c r="C22" s="83" t="s">
        <v>6</v>
      </c>
      <c r="D22" s="196"/>
      <c r="E22" s="197" t="s">
        <v>33</v>
      </c>
      <c r="F22" s="197" t="s">
        <v>132</v>
      </c>
      <c r="G22" s="235" t="s">
        <v>101</v>
      </c>
      <c r="H22" s="235"/>
      <c r="I22" s="235"/>
      <c r="J22" s="235"/>
      <c r="K22" s="235"/>
    </row>
    <row r="23" spans="1:12" ht="13.5" customHeight="1">
      <c r="A23" s="174"/>
      <c r="B23" s="179">
        <v>2003</v>
      </c>
      <c r="C23" s="180">
        <f>F14</f>
        <v>0.14484</v>
      </c>
      <c r="D23" s="174"/>
      <c r="E23" s="181" t="s">
        <v>56</v>
      </c>
      <c r="F23" s="182">
        <f>0.1207*1.2</f>
        <v>0.14484</v>
      </c>
      <c r="G23" s="236" t="s">
        <v>59</v>
      </c>
      <c r="H23" s="236"/>
      <c r="I23" s="236"/>
      <c r="J23" s="236"/>
      <c r="K23" s="236"/>
      <c r="L23" s="174"/>
    </row>
    <row r="24" spans="1:12" ht="13.5" customHeight="1">
      <c r="A24" s="174"/>
      <c r="B24" s="179">
        <v>2004</v>
      </c>
      <c r="C24" s="180">
        <f aca="true" t="shared" si="0" ref="C24:C31">C23*($F$18/100+1)</f>
        <v>0.18552555599999998</v>
      </c>
      <c r="D24" s="183"/>
      <c r="E24" s="181" t="s">
        <v>32</v>
      </c>
      <c r="F24" s="182">
        <f>0.4116*1.2</f>
        <v>0.49392</v>
      </c>
      <c r="G24" s="230" t="s">
        <v>11</v>
      </c>
      <c r="H24" s="230"/>
      <c r="I24" s="230"/>
      <c r="J24" s="230"/>
      <c r="K24" s="230"/>
      <c r="L24" s="174"/>
    </row>
    <row r="25" spans="1:12" ht="13.5" customHeight="1">
      <c r="A25" s="174"/>
      <c r="B25" s="179">
        <v>2005</v>
      </c>
      <c r="C25" s="180">
        <f t="shared" si="0"/>
        <v>0.23763968468039995</v>
      </c>
      <c r="D25" s="183"/>
      <c r="E25" s="181" t="s">
        <v>34</v>
      </c>
      <c r="F25" s="182">
        <f>0.5846*1.2</f>
        <v>0.70152</v>
      </c>
      <c r="G25" s="230" t="s">
        <v>35</v>
      </c>
      <c r="H25" s="230"/>
      <c r="I25" s="230"/>
      <c r="J25" s="230"/>
      <c r="K25" s="230"/>
      <c r="L25" s="174"/>
    </row>
    <row r="26" spans="1:12" ht="13.5" customHeight="1">
      <c r="A26" s="174"/>
      <c r="B26" s="179">
        <v>2006</v>
      </c>
      <c r="C26" s="180">
        <f t="shared" si="0"/>
        <v>0.3043926721071243</v>
      </c>
      <c r="D26" s="183"/>
      <c r="E26" s="181" t="s">
        <v>36</v>
      </c>
      <c r="F26" s="182">
        <f>0.6271*1.2</f>
        <v>0.75252</v>
      </c>
      <c r="G26" s="230" t="s">
        <v>37</v>
      </c>
      <c r="H26" s="230"/>
      <c r="I26" s="230"/>
      <c r="J26" s="230"/>
      <c r="K26" s="230"/>
      <c r="L26" s="174"/>
    </row>
    <row r="27" spans="1:12" ht="13.5" customHeight="1">
      <c r="A27" s="174"/>
      <c r="B27" s="179">
        <v>2007</v>
      </c>
      <c r="C27" s="180">
        <f t="shared" si="0"/>
        <v>0.38989657370201547</v>
      </c>
      <c r="D27" s="183"/>
      <c r="E27" s="181" t="s">
        <v>104</v>
      </c>
      <c r="F27" s="182">
        <f>0.7203*1.2</f>
        <v>0.86436</v>
      </c>
      <c r="G27" s="230" t="s">
        <v>100</v>
      </c>
      <c r="H27" s="230"/>
      <c r="I27" s="230"/>
      <c r="J27" s="230"/>
      <c r="K27" s="230"/>
      <c r="L27" s="174"/>
    </row>
    <row r="28" spans="1:12" ht="13.5" customHeight="1">
      <c r="A28" s="174"/>
      <c r="B28" s="179">
        <v>2008</v>
      </c>
      <c r="C28" s="180">
        <f t="shared" si="0"/>
        <v>0.4994185212549116</v>
      </c>
      <c r="D28" s="183"/>
      <c r="E28" s="181" t="s">
        <v>72</v>
      </c>
      <c r="F28" s="182">
        <f>0.8748*1.2</f>
        <v>1.04976</v>
      </c>
      <c r="G28" s="230" t="s">
        <v>73</v>
      </c>
      <c r="H28" s="230"/>
      <c r="I28" s="230"/>
      <c r="J28" s="230"/>
      <c r="K28" s="230"/>
      <c r="L28" s="174"/>
    </row>
    <row r="29" spans="1:12" ht="13.5" customHeight="1">
      <c r="A29" s="174"/>
      <c r="B29" s="179">
        <v>2009</v>
      </c>
      <c r="C29" s="180">
        <f t="shared" si="0"/>
        <v>0.6397051838754162</v>
      </c>
      <c r="D29" s="183"/>
      <c r="E29" s="181" t="s">
        <v>105</v>
      </c>
      <c r="F29" s="182">
        <f>'Расчет ТЭО'!C47</f>
        <v>1.3405272</v>
      </c>
      <c r="G29" s="230" t="s">
        <v>139</v>
      </c>
      <c r="H29" s="230"/>
      <c r="I29" s="230"/>
      <c r="J29" s="230"/>
      <c r="K29" s="230"/>
      <c r="L29" s="174"/>
    </row>
    <row r="30" spans="1:12" ht="13.5" customHeight="1">
      <c r="A30" s="174"/>
      <c r="B30" s="179">
        <v>2010</v>
      </c>
      <c r="C30" s="180">
        <f t="shared" si="0"/>
        <v>0.8193983700260206</v>
      </c>
      <c r="D30" s="183"/>
      <c r="E30" s="181" t="s">
        <v>106</v>
      </c>
      <c r="F30" s="182">
        <f>'Расчет ТЭО'!C48</f>
        <v>1.5818220959999998</v>
      </c>
      <c r="G30" s="230" t="s">
        <v>139</v>
      </c>
      <c r="H30" s="230"/>
      <c r="I30" s="230"/>
      <c r="J30" s="230"/>
      <c r="K30" s="230"/>
      <c r="L30" s="174"/>
    </row>
    <row r="31" spans="1:12" ht="13.5" customHeight="1">
      <c r="A31" s="174"/>
      <c r="B31" s="179">
        <v>2011</v>
      </c>
      <c r="C31" s="180">
        <f t="shared" si="0"/>
        <v>1.0495673721663297</v>
      </c>
      <c r="D31" s="183"/>
      <c r="E31" s="181" t="s">
        <v>107</v>
      </c>
      <c r="F31" s="182">
        <f>'Расчет ТЭО'!C49</f>
        <v>1.8665500732799996</v>
      </c>
      <c r="G31" s="230" t="s">
        <v>139</v>
      </c>
      <c r="H31" s="230"/>
      <c r="I31" s="230"/>
      <c r="J31" s="230"/>
      <c r="K31" s="230"/>
      <c r="L31" s="174"/>
    </row>
    <row r="32" spans="1:12" ht="13.5" customHeight="1">
      <c r="A32" s="174"/>
      <c r="B32" s="174"/>
      <c r="C32" s="174"/>
      <c r="D32" s="183"/>
      <c r="E32" s="181" t="s">
        <v>108</v>
      </c>
      <c r="F32" s="182">
        <f>'Расчет ТЭО'!C50</f>
        <v>2.2025290864703995</v>
      </c>
      <c r="G32" s="230" t="s">
        <v>139</v>
      </c>
      <c r="H32" s="230"/>
      <c r="I32" s="230"/>
      <c r="J32" s="230"/>
      <c r="K32" s="230"/>
      <c r="L32" s="174"/>
    </row>
    <row r="33" spans="1:12" ht="5.25" customHeight="1">
      <c r="A33" s="174"/>
      <c r="B33" s="174"/>
      <c r="C33" s="174"/>
      <c r="D33" s="183"/>
      <c r="E33" s="174"/>
      <c r="F33" s="174"/>
      <c r="G33" s="174"/>
      <c r="H33" s="174"/>
      <c r="I33" s="174"/>
      <c r="J33" s="174"/>
      <c r="K33" s="174"/>
      <c r="L33" s="174"/>
    </row>
    <row r="34" spans="1:12" ht="12.75">
      <c r="A34" s="174"/>
      <c r="B34" s="174"/>
      <c r="C34" s="174"/>
      <c r="D34" s="183"/>
      <c r="E34" s="174"/>
      <c r="F34" s="174"/>
      <c r="G34" s="174"/>
      <c r="H34" s="174"/>
      <c r="I34" s="174"/>
      <c r="J34" s="174"/>
      <c r="K34" s="174"/>
      <c r="L34" s="174"/>
    </row>
    <row r="35" spans="1:12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</row>
    <row r="37" spans="1:12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38" spans="1:12" ht="12.75">
      <c r="A38" s="174"/>
      <c r="B38" s="174"/>
      <c r="C38" s="174"/>
      <c r="D38" s="174"/>
      <c r="E38" s="174"/>
      <c r="F38" s="174"/>
      <c r="G38" s="174"/>
      <c r="H38" s="174"/>
      <c r="I38" s="184"/>
      <c r="J38" s="174"/>
      <c r="K38" s="174"/>
      <c r="L38" s="174"/>
    </row>
    <row r="39" spans="1:12" ht="12.75">
      <c r="A39" s="174"/>
      <c r="B39" s="174"/>
      <c r="C39" s="174"/>
      <c r="D39" s="174"/>
      <c r="E39" s="174"/>
      <c r="F39" s="174"/>
      <c r="G39" s="174"/>
      <c r="H39" s="174"/>
      <c r="I39" s="185"/>
      <c r="J39" s="174"/>
      <c r="K39" s="174"/>
      <c r="L39" s="174"/>
    </row>
    <row r="40" spans="1:12" ht="12.75">
      <c r="A40" s="174"/>
      <c r="B40" s="174"/>
      <c r="C40" s="174"/>
      <c r="D40" s="174"/>
      <c r="E40" s="174"/>
      <c r="F40" s="174"/>
      <c r="G40" s="174"/>
      <c r="H40" s="174"/>
      <c r="I40" s="186"/>
      <c r="J40" s="174"/>
      <c r="K40" s="174"/>
      <c r="L40" s="174"/>
    </row>
    <row r="41" spans="1:12" ht="12.75">
      <c r="A41" s="174"/>
      <c r="B41" s="174"/>
      <c r="C41" s="174"/>
      <c r="D41" s="174"/>
      <c r="E41" s="174"/>
      <c r="F41" s="174"/>
      <c r="G41" s="174"/>
      <c r="H41" s="174"/>
      <c r="I41" s="186"/>
      <c r="J41" s="174"/>
      <c r="K41" s="174"/>
      <c r="L41" s="174"/>
    </row>
    <row r="42" spans="1:12" ht="12.75">
      <c r="A42" s="174"/>
      <c r="B42" s="174"/>
      <c r="C42" s="174"/>
      <c r="D42" s="174"/>
      <c r="E42" s="174"/>
      <c r="F42" s="174"/>
      <c r="G42" s="174"/>
      <c r="H42" s="174"/>
      <c r="I42" s="186"/>
      <c r="J42" s="174"/>
      <c r="K42" s="174"/>
      <c r="L42" s="174"/>
    </row>
    <row r="43" spans="1:12" ht="12.75">
      <c r="A43" s="174"/>
      <c r="B43" s="174"/>
      <c r="C43" s="174"/>
      <c r="D43" s="174"/>
      <c r="E43" s="174"/>
      <c r="F43" s="174"/>
      <c r="G43" s="174"/>
      <c r="H43" s="174"/>
      <c r="I43" s="186"/>
      <c r="J43" s="174"/>
      <c r="K43" s="174"/>
      <c r="L43" s="174"/>
    </row>
    <row r="44" spans="1:12" ht="12.75">
      <c r="A44" s="174"/>
      <c r="B44" s="174"/>
      <c r="C44" s="174"/>
      <c r="D44" s="174"/>
      <c r="E44" s="174"/>
      <c r="F44" s="174"/>
      <c r="G44" s="174"/>
      <c r="H44" s="174"/>
      <c r="I44" s="186"/>
      <c r="J44" s="174"/>
      <c r="K44" s="174"/>
      <c r="L44" s="174"/>
    </row>
    <row r="45" spans="1:12" ht="12.75">
      <c r="A45" s="174"/>
      <c r="B45" s="174"/>
      <c r="C45" s="174"/>
      <c r="D45" s="174"/>
      <c r="E45" s="174"/>
      <c r="F45" s="174"/>
      <c r="G45" s="174"/>
      <c r="H45" s="174"/>
      <c r="I45" s="186"/>
      <c r="J45" s="174"/>
      <c r="K45" s="174"/>
      <c r="L45" s="174"/>
    </row>
    <row r="46" spans="1:12" ht="12.75">
      <c r="A46" s="174"/>
      <c r="B46" s="174"/>
      <c r="C46" s="174"/>
      <c r="D46" s="174"/>
      <c r="E46" s="174"/>
      <c r="F46" s="174"/>
      <c r="G46" s="174"/>
      <c r="H46" s="174"/>
      <c r="I46" s="186"/>
      <c r="J46" s="174"/>
      <c r="K46" s="174"/>
      <c r="L46" s="174"/>
    </row>
    <row r="47" spans="1:12" ht="12.75">
      <c r="A47" s="174"/>
      <c r="B47" s="174"/>
      <c r="C47" s="174"/>
      <c r="D47" s="174"/>
      <c r="E47" s="174"/>
      <c r="F47" s="174"/>
      <c r="G47" s="174"/>
      <c r="H47" s="174"/>
      <c r="I47" s="186"/>
      <c r="J47" s="174"/>
      <c r="K47" s="174"/>
      <c r="L47" s="174"/>
    </row>
    <row r="48" spans="1:12" ht="12.75">
      <c r="A48" s="174"/>
      <c r="B48" s="174"/>
      <c r="C48" s="174"/>
      <c r="D48" s="174"/>
      <c r="E48" s="174"/>
      <c r="F48" s="174"/>
      <c r="G48" s="174"/>
      <c r="H48" s="174"/>
      <c r="I48" s="186"/>
      <c r="J48" s="174"/>
      <c r="K48" s="174"/>
      <c r="L48" s="174"/>
    </row>
    <row r="49" spans="1:12" ht="12.75">
      <c r="A49" s="174"/>
      <c r="B49" s="187"/>
      <c r="C49" s="188"/>
      <c r="D49" s="189"/>
      <c r="E49" s="189"/>
      <c r="F49" s="189"/>
      <c r="G49" s="189"/>
      <c r="H49" s="189"/>
      <c r="I49" s="189"/>
      <c r="J49" s="174"/>
      <c r="K49" s="174"/>
      <c r="L49" s="174"/>
    </row>
    <row r="50" spans="1:12" ht="12.75">
      <c r="A50" s="174"/>
      <c r="B50" s="190"/>
      <c r="C50" s="191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ht="12.7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ht="1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ht="6.7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6" ht="15.75">
      <c r="A54" s="232" t="s">
        <v>135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84"/>
      <c r="N54" s="84"/>
      <c r="O54" s="84"/>
      <c r="P54" s="84"/>
    </row>
    <row r="55" spans="1:16" ht="6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84"/>
      <c r="N55" s="84"/>
      <c r="O55" s="84"/>
      <c r="P55" s="84"/>
    </row>
    <row r="56" spans="1:12" ht="15">
      <c r="A56" s="174"/>
      <c r="B56" s="238" t="s">
        <v>136</v>
      </c>
      <c r="C56" s="238"/>
      <c r="D56" s="238"/>
      <c r="E56" s="238"/>
      <c r="F56" s="238"/>
      <c r="G56" s="178"/>
      <c r="H56" s="178"/>
      <c r="I56" s="178"/>
      <c r="J56" s="178"/>
      <c r="K56" s="174"/>
      <c r="L56" s="174"/>
    </row>
    <row r="57" spans="2:12" ht="24.75" customHeight="1">
      <c r="B57" s="82" t="s">
        <v>109</v>
      </c>
      <c r="C57" s="82" t="s">
        <v>110</v>
      </c>
      <c r="D57" s="239" t="s">
        <v>111</v>
      </c>
      <c r="E57" s="239"/>
      <c r="F57" s="239"/>
      <c r="G57" s="174"/>
      <c r="H57" s="174"/>
      <c r="I57" s="174"/>
      <c r="J57" s="174"/>
      <c r="K57" s="174"/>
      <c r="L57" s="174"/>
    </row>
    <row r="58" spans="1:12" ht="15">
      <c r="A58" s="174"/>
      <c r="B58" s="193">
        <v>1</v>
      </c>
      <c r="C58" s="194" t="s">
        <v>112</v>
      </c>
      <c r="D58" s="237">
        <v>3.111269</v>
      </c>
      <c r="E58" s="237"/>
      <c r="F58" s="237"/>
      <c r="G58" s="174"/>
      <c r="H58" s="174"/>
      <c r="I58" s="174"/>
      <c r="J58" s="174"/>
      <c r="K58" s="174"/>
      <c r="L58" s="174"/>
    </row>
    <row r="59" spans="1:12" ht="15">
      <c r="A59" s="174"/>
      <c r="B59" s="193">
        <v>2</v>
      </c>
      <c r="C59" s="194" t="s">
        <v>113</v>
      </c>
      <c r="D59" s="237">
        <v>2.805521</v>
      </c>
      <c r="E59" s="237"/>
      <c r="F59" s="237"/>
      <c r="G59" s="174"/>
      <c r="H59" s="174"/>
      <c r="I59" s="174"/>
      <c r="J59" s="174"/>
      <c r="K59" s="174"/>
      <c r="L59" s="174"/>
    </row>
    <row r="60" spans="1:12" ht="15">
      <c r="A60" s="174"/>
      <c r="B60" s="193">
        <v>3</v>
      </c>
      <c r="C60" s="194" t="s">
        <v>114</v>
      </c>
      <c r="D60" s="237">
        <v>2.32142</v>
      </c>
      <c r="E60" s="237"/>
      <c r="F60" s="237"/>
      <c r="G60" s="174"/>
      <c r="H60" s="174"/>
      <c r="I60" s="174"/>
      <c r="J60" s="174"/>
      <c r="K60" s="174"/>
      <c r="L60" s="174"/>
    </row>
    <row r="61" spans="1:12" ht="15">
      <c r="A61" s="174"/>
      <c r="B61" s="193">
        <v>4</v>
      </c>
      <c r="C61" s="194" t="s">
        <v>115</v>
      </c>
      <c r="D61" s="237">
        <v>2.267631</v>
      </c>
      <c r="E61" s="237"/>
      <c r="F61" s="237"/>
      <c r="G61" s="174"/>
      <c r="H61" s="174"/>
      <c r="I61" s="174"/>
      <c r="J61" s="174"/>
      <c r="K61" s="174"/>
      <c r="L61" s="174"/>
    </row>
    <row r="62" spans="1:12" ht="15">
      <c r="A62" s="174"/>
      <c r="B62" s="193">
        <v>5</v>
      </c>
      <c r="C62" s="194" t="s">
        <v>116</v>
      </c>
      <c r="D62" s="237">
        <v>2.2478140000000004</v>
      </c>
      <c r="E62" s="237"/>
      <c r="F62" s="237"/>
      <c r="G62" s="174"/>
      <c r="H62" s="174"/>
      <c r="I62" s="174"/>
      <c r="J62" s="174"/>
      <c r="K62" s="174"/>
      <c r="L62" s="174"/>
    </row>
    <row r="63" spans="1:12" ht="15">
      <c r="A63" s="174"/>
      <c r="B63" s="193">
        <v>6</v>
      </c>
      <c r="C63" s="194" t="s">
        <v>117</v>
      </c>
      <c r="D63" s="237">
        <v>2.216673</v>
      </c>
      <c r="E63" s="237"/>
      <c r="F63" s="237"/>
      <c r="G63" s="174"/>
      <c r="H63" s="174"/>
      <c r="I63" s="174"/>
      <c r="J63" s="174"/>
      <c r="K63" s="174"/>
      <c r="L63" s="174"/>
    </row>
    <row r="64" spans="1:12" ht="15">
      <c r="A64" s="174"/>
      <c r="B64" s="193">
        <v>7</v>
      </c>
      <c r="C64" s="194" t="s">
        <v>118</v>
      </c>
      <c r="D64" s="237">
        <v>2.205349</v>
      </c>
      <c r="E64" s="237"/>
      <c r="F64" s="237"/>
      <c r="G64" s="174"/>
      <c r="H64" s="174"/>
      <c r="I64" s="174"/>
      <c r="J64" s="174"/>
      <c r="K64" s="174"/>
      <c r="L64" s="174"/>
    </row>
    <row r="65" spans="1:12" ht="15">
      <c r="A65" s="174"/>
      <c r="B65" s="193">
        <v>8</v>
      </c>
      <c r="C65" s="194" t="s">
        <v>119</v>
      </c>
      <c r="D65" s="237">
        <v>2.205349</v>
      </c>
      <c r="E65" s="237"/>
      <c r="F65" s="237"/>
      <c r="G65" s="174"/>
      <c r="H65" s="174"/>
      <c r="I65" s="174"/>
      <c r="J65" s="174"/>
      <c r="K65" s="174"/>
      <c r="L65" s="174"/>
    </row>
    <row r="66" spans="1:12" ht="15">
      <c r="A66" s="174"/>
      <c r="B66" s="193">
        <v>9</v>
      </c>
      <c r="C66" s="194" t="s">
        <v>120</v>
      </c>
      <c r="D66" s="237">
        <v>2.1543910000000004</v>
      </c>
      <c r="E66" s="237"/>
      <c r="F66" s="237"/>
      <c r="G66" s="174"/>
      <c r="H66" s="174"/>
      <c r="I66" s="174"/>
      <c r="J66" s="174"/>
      <c r="K66" s="174"/>
      <c r="L66" s="174"/>
    </row>
    <row r="67" spans="1:12" ht="15">
      <c r="A67" s="174"/>
      <c r="B67" s="193">
        <v>10</v>
      </c>
      <c r="C67" s="194" t="s">
        <v>121</v>
      </c>
      <c r="D67" s="237">
        <v>2.126081</v>
      </c>
      <c r="E67" s="237"/>
      <c r="F67" s="237"/>
      <c r="G67" s="174"/>
      <c r="H67" s="174"/>
      <c r="I67" s="174"/>
      <c r="J67" s="174"/>
      <c r="K67" s="174"/>
      <c r="L67" s="174"/>
    </row>
    <row r="68" spans="1:12" ht="15">
      <c r="A68" s="174"/>
      <c r="B68" s="193">
        <v>11</v>
      </c>
      <c r="C68" s="194" t="s">
        <v>122</v>
      </c>
      <c r="D68" s="237">
        <v>2.0071790000000003</v>
      </c>
      <c r="E68" s="237"/>
      <c r="F68" s="237"/>
      <c r="G68" s="174"/>
      <c r="H68" s="174"/>
      <c r="I68" s="174"/>
      <c r="J68" s="174"/>
      <c r="K68" s="174"/>
      <c r="L68" s="174"/>
    </row>
    <row r="69" spans="1:12" ht="15">
      <c r="A69" s="174"/>
      <c r="B69" s="193">
        <v>12</v>
      </c>
      <c r="C69" s="194" t="s">
        <v>123</v>
      </c>
      <c r="D69" s="237">
        <v>1.9533900000000002</v>
      </c>
      <c r="E69" s="237"/>
      <c r="F69" s="237"/>
      <c r="G69" s="174"/>
      <c r="H69" s="174"/>
      <c r="I69" s="174"/>
      <c r="J69" s="174"/>
      <c r="K69" s="174"/>
      <c r="L69" s="174"/>
    </row>
    <row r="70" spans="1:12" ht="15">
      <c r="A70" s="174"/>
      <c r="B70" s="193">
        <v>13</v>
      </c>
      <c r="C70" s="194" t="s">
        <v>124</v>
      </c>
      <c r="D70" s="237">
        <v>1.9477280000000001</v>
      </c>
      <c r="E70" s="237"/>
      <c r="F70" s="237"/>
      <c r="G70" s="174"/>
      <c r="H70" s="174"/>
      <c r="I70" s="174"/>
      <c r="J70" s="174"/>
      <c r="K70" s="174"/>
      <c r="L70" s="174"/>
    </row>
    <row r="71" spans="1:12" ht="15">
      <c r="A71" s="174"/>
      <c r="B71" s="193">
        <v>14</v>
      </c>
      <c r="C71" s="194" t="s">
        <v>125</v>
      </c>
      <c r="D71" s="237">
        <v>1.913756</v>
      </c>
      <c r="E71" s="237"/>
      <c r="F71" s="237"/>
      <c r="G71" s="174"/>
      <c r="H71" s="174"/>
      <c r="I71" s="174"/>
      <c r="J71" s="174"/>
      <c r="K71" s="174"/>
      <c r="L71" s="174"/>
    </row>
    <row r="72" spans="1:12" ht="15">
      <c r="A72" s="174"/>
      <c r="B72" s="193">
        <v>15</v>
      </c>
      <c r="C72" s="194" t="s">
        <v>126</v>
      </c>
      <c r="D72" s="237">
        <v>1.8797840000000001</v>
      </c>
      <c r="E72" s="237"/>
      <c r="F72" s="237"/>
      <c r="G72" s="174"/>
      <c r="H72" s="174"/>
      <c r="I72" s="174"/>
      <c r="J72" s="174"/>
      <c r="K72" s="174"/>
      <c r="L72" s="174"/>
    </row>
    <row r="73" spans="1:12" ht="15">
      <c r="A73" s="174"/>
      <c r="B73" s="193">
        <v>16</v>
      </c>
      <c r="C73" s="194" t="s">
        <v>127</v>
      </c>
      <c r="D73" s="237">
        <v>1.809009</v>
      </c>
      <c r="E73" s="237"/>
      <c r="F73" s="237"/>
      <c r="G73" s="174"/>
      <c r="H73" s="174"/>
      <c r="I73" s="174"/>
      <c r="J73" s="174"/>
      <c r="K73" s="174"/>
      <c r="L73" s="174"/>
    </row>
    <row r="74" spans="1:12" ht="15">
      <c r="A74" s="174"/>
      <c r="B74" s="193">
        <v>17</v>
      </c>
      <c r="C74" s="194" t="s">
        <v>128</v>
      </c>
      <c r="D74" s="237">
        <v>1.664628</v>
      </c>
      <c r="E74" s="237"/>
      <c r="F74" s="237"/>
      <c r="G74" s="174"/>
      <c r="H74" s="174"/>
      <c r="I74" s="174"/>
      <c r="J74" s="174"/>
      <c r="K74" s="174"/>
      <c r="L74" s="174"/>
    </row>
    <row r="75" spans="1:12" ht="15">
      <c r="A75" s="174"/>
      <c r="B75" s="193">
        <v>18</v>
      </c>
      <c r="C75" s="194" t="s">
        <v>129</v>
      </c>
      <c r="D75" s="237">
        <v>1.6391490000000002</v>
      </c>
      <c r="E75" s="237"/>
      <c r="F75" s="237"/>
      <c r="G75" s="174"/>
      <c r="H75" s="174"/>
      <c r="I75" s="174"/>
      <c r="J75" s="174"/>
      <c r="K75" s="174"/>
      <c r="L75" s="174"/>
    </row>
    <row r="76" spans="1:12" ht="15">
      <c r="A76" s="174"/>
      <c r="B76" s="193">
        <v>19</v>
      </c>
      <c r="C76" s="194" t="s">
        <v>130</v>
      </c>
      <c r="D76" s="237">
        <v>1.5995150000000002</v>
      </c>
      <c r="E76" s="237"/>
      <c r="F76" s="237"/>
      <c r="G76" s="174"/>
      <c r="H76" s="174"/>
      <c r="I76" s="174"/>
      <c r="J76" s="174"/>
      <c r="K76" s="174"/>
      <c r="L76" s="174"/>
    </row>
    <row r="77" spans="1:12" ht="15">
      <c r="A77" s="174"/>
      <c r="B77" s="193">
        <v>20</v>
      </c>
      <c r="C77" s="194" t="s">
        <v>131</v>
      </c>
      <c r="D77" s="237">
        <v>1.5881910000000001</v>
      </c>
      <c r="E77" s="237"/>
      <c r="F77" s="237"/>
      <c r="G77" s="174"/>
      <c r="H77" s="174"/>
      <c r="I77" s="174"/>
      <c r="J77" s="174"/>
      <c r="K77" s="174"/>
      <c r="L77" s="174"/>
    </row>
    <row r="78" spans="1:12" ht="15">
      <c r="A78" s="174"/>
      <c r="B78" s="195" t="s">
        <v>137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</row>
    <row r="79" spans="1:12" ht="15">
      <c r="A79" s="174"/>
      <c r="B79" s="177" t="s">
        <v>140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</row>
    <row r="80" spans="1:12" ht="1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</row>
  </sheetData>
  <sheetProtection password="EFBD" sheet="1" objects="1" scenarios="1" selectLockedCells="1" selectUnlockedCells="1"/>
  <mergeCells count="38">
    <mergeCell ref="D65:F65"/>
    <mergeCell ref="D66:F66"/>
    <mergeCell ref="D57:F57"/>
    <mergeCell ref="D58:F58"/>
    <mergeCell ref="D59:F59"/>
    <mergeCell ref="D60:F60"/>
    <mergeCell ref="D61:F61"/>
    <mergeCell ref="D77:F77"/>
    <mergeCell ref="G32:K32"/>
    <mergeCell ref="B56:F56"/>
    <mergeCell ref="D72:F72"/>
    <mergeCell ref="D73:F73"/>
    <mergeCell ref="D74:F74"/>
    <mergeCell ref="D75:F75"/>
    <mergeCell ref="D76:F76"/>
    <mergeCell ref="D67:F67"/>
    <mergeCell ref="D68:F68"/>
    <mergeCell ref="D69:F69"/>
    <mergeCell ref="D70:F70"/>
    <mergeCell ref="D71:F71"/>
    <mergeCell ref="D62:F62"/>
    <mergeCell ref="D63:F63"/>
    <mergeCell ref="D64:F64"/>
    <mergeCell ref="G31:K31"/>
    <mergeCell ref="E21:K21"/>
    <mergeCell ref="A9:L9"/>
    <mergeCell ref="A10:L10"/>
    <mergeCell ref="A54:L54"/>
    <mergeCell ref="G26:K26"/>
    <mergeCell ref="G27:K27"/>
    <mergeCell ref="G28:K28"/>
    <mergeCell ref="G29:K29"/>
    <mergeCell ref="G30:K30"/>
    <mergeCell ref="B21:C21"/>
    <mergeCell ref="G22:K22"/>
    <mergeCell ref="G23:K23"/>
    <mergeCell ref="G24:K24"/>
    <mergeCell ref="G25:K25"/>
  </mergeCells>
  <hyperlinks>
    <hyperlink ref="G23" r:id="rId1" display="http://www.e-meter.info/tarif/index.php?ft=tarif_01_03.txt"/>
    <hyperlink ref="L5" r:id="rId2" display="mailto:info@alteco.in.ua"/>
    <hyperlink ref="L6" r:id="rId3" display="http://www.alteco.in.ua/"/>
  </hyperlink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2012-05-31T10:29:59Z</dcterms:modified>
  <cp:category/>
  <cp:version/>
  <cp:contentType/>
  <cp:contentStatus/>
</cp:coreProperties>
</file>